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" i="1" l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<sst xmlns="http://schemas.openxmlformats.org/spreadsheetml/2006/main" count="298" uniqueCount="109">
  <si>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</si>
  <si>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</si>
  <si>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</si>
  <si>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</si>
  <si>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</si>
  <si>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</si>
  <si>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</si>
  <si>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</si>
  <si>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</si>
  <si>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</si>
  <si>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</si>
  <si>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</si>
  <si>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</si>
  <si>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</si>
  <si>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</si>
  <si>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</si>
  <si>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</si>
  <si>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</si>
  <si>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</si>
  <si>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</si>
  <si>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</si>
  <si>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</si>
  <si>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</si>
  <si>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</si>
  <si>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</si>
  <si>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</si>
  <si>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</si>
  <si>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</si>
  <si>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</si>
  <si>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</si>
  <si>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</si>
  <si>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</si>
  <si>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</si>
  <si>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M and R to Street Lights - Replacement of Burnt Bulbs etc. (Package)</t>
  </si>
  <si>
    <t>P0300</t>
  </si>
  <si>
    <t>P3158</t>
  </si>
  <si>
    <t>SIP Infrastructure Project works</t>
  </si>
  <si>
    <t>HSR Layout</t>
  </si>
  <si>
    <t>174-16-000002</t>
  </si>
  <si>
    <t>Annual Operation and Maintenance of street lighting system in HSR layout Sector-2 sector-3 sector-7 Rajeev Gandhi nagar (Gunduthopu) and associted area of ward no-174 Package B1B of Bommanahalli zone.</t>
  </si>
  <si>
    <t>M/s. Sree Manjunatha Electricals</t>
  </si>
  <si>
    <t>ddo439</t>
  </si>
  <si>
    <t xml:space="preserve"> Executive Engineer Electrical Division Bomanahalli Zone</t>
  </si>
  <si>
    <t>174-16-000001</t>
  </si>
  <si>
    <t>Annual Operation and Maintenance of street lighting system in HSR layout Sector-1 sector-4 sector-6 Agara Ibbaluru and associted area of ward no ward no-174 Package B1A of Bommanahalli zone.</t>
  </si>
  <si>
    <t>Ms/ Sri Krishna Electricals</t>
  </si>
  <si>
    <t>174-17-000003</t>
  </si>
  <si>
    <t>Annual Operation and Maintenance of street in outer ring Road (Central Silk Board to ibbalur fly over) of Bommanahalli zone</t>
  </si>
  <si>
    <t>M/s Sri Krishna Electricals</t>
  </si>
  <si>
    <t>174-18-000045</t>
  </si>
  <si>
    <t>Construction of RCC drain and remodelling of SWD in HSR layout in ward no 174 (Flood Damage Correction works) in Bommanahalli Zone.</t>
  </si>
  <si>
    <t>G M Ravindra</t>
  </si>
  <si>
    <t>ddo440</t>
  </si>
  <si>
    <t xml:space="preserve"> Assistant Executive Engineer Bommanahalli Sub Division Bomanahalli Zone</t>
  </si>
  <si>
    <t>174-17-000027</t>
  </si>
  <si>
    <t>Providing RCC drain and pavings road in Rajeevgandhi nagara ward no -174</t>
  </si>
  <si>
    <t>B CHANDRASHEKAR</t>
  </si>
  <si>
    <t>July</t>
  </si>
  <si>
    <t>174-18-000002</t>
  </si>
  <si>
    <t>Improvement of road from Somasundrapalya lake to Rock view apartment in ward no 174</t>
  </si>
  <si>
    <t>KRIDL</t>
  </si>
  <si>
    <t>P0541</t>
  </si>
  <si>
    <t>Emergency Reserve Fund</t>
  </si>
  <si>
    <t>174-17-000024</t>
  </si>
  <si>
    <t>Improvement all cross roads in CC paving in agara village ward no -174</t>
  </si>
  <si>
    <t>K J SANTHOSH</t>
  </si>
  <si>
    <t>174-18-000001</t>
  </si>
  <si>
    <t>Improvement of road from Haraluru road to Somasudrapalya main road in ward no 174</t>
  </si>
  <si>
    <t>M/s KRIDL</t>
  </si>
  <si>
    <t>174-12-000022</t>
  </si>
  <si>
    <t>Improvement and asphalting to 16th cross road from Hosur main road to 4th Main road Rajeev Gandhi nagar ( Gundthop) in 7th Sector of HSR layout</t>
  </si>
  <si>
    <t>Sri.N.Manjunath</t>
  </si>
  <si>
    <t>September</t>
  </si>
  <si>
    <t>174-17-000075</t>
  </si>
  <si>
    <t>Engagement of Gangman and Hiring of Tractor Tippers for cleaning and Maintenance of road side drains and other cleaning works in works in ward no 174</t>
  </si>
  <si>
    <t>K C KRISHNA REDDY</t>
  </si>
  <si>
    <t>P3110</t>
  </si>
  <si>
    <t>14th Finance Commission Grant Works</t>
  </si>
  <si>
    <t>174-17-000081</t>
  </si>
  <si>
    <t>CC paving to roads in Agara village of ward no 174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</si>
  <si>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</si>
  <si>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</si>
  <si>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ddo438</t>
  </si>
  <si>
    <t xml:space="preserve"> Executive Engineer Project Division Bomanahalli Zone</t>
  </si>
  <si>
    <t>174-17-000008</t>
  </si>
  <si>
    <t>Construction of Culverts in HSR Layout in ward no 174</t>
  </si>
  <si>
    <t>Sampangiramareddy</t>
  </si>
  <si>
    <t>174-18-000021</t>
  </si>
  <si>
    <t>Construction of RCC box drain from somasundarpalya lake on 24th main HSR layout in ward No.174</t>
  </si>
  <si>
    <t>Sri S Prasannakumar</t>
  </si>
  <si>
    <t>P3106</t>
  </si>
  <si>
    <t>Nagarothana Works</t>
  </si>
  <si>
    <t>ddo313</t>
  </si>
  <si>
    <t xml:space="preserve"> Chief Engineer SWD Central Zone</t>
  </si>
  <si>
    <t>October</t>
  </si>
  <si>
    <t>174-18-000014</t>
  </si>
  <si>
    <t>Pothole filling of Roads in HSR Layout Ward no 174</t>
  </si>
  <si>
    <t>P3330</t>
  </si>
  <si>
    <t>Special Development works at Ward No.92,98,108,128,173,174,181,183 ( 8 wards Rs.2.00 Cr. Each)</t>
  </si>
  <si>
    <t>November</t>
  </si>
  <si>
    <t>174-16-000009</t>
  </si>
  <si>
    <t>Improvements to road and drain at Ellukute From Citizen Bakery to Ellukunte Govt School in ward no 174</t>
  </si>
  <si>
    <t>174-17-000012</t>
  </si>
  <si>
    <t>Improvments 31st main road behaind nift collage 2nd sector HSR Layout ward no-174</t>
  </si>
  <si>
    <t>174-17-000082</t>
  </si>
  <si>
    <t>Improvements to road drain and culvert at 18th cross road Between (24th main road Bescom office south side) water tank road in ward no 174 HSR Layout</t>
  </si>
  <si>
    <t xml:space="preserve">Anand kumar </t>
  </si>
  <si>
    <t>P2178</t>
  </si>
  <si>
    <t>Works sanctioned by Dy.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</si>
</sst>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tabSelected="1" workbookViewId="0">
      <selection activeCell="A2" sqref="A2:XFD31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0.3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5415</v>
      </c>
      <c r="B2" s="5" t="s">
        <v>28</v>
      </c>
      <c r="C2" s="6">
        <v>43567</v>
      </c>
      <c r="D2" s="7">
        <v>174</v>
      </c>
      <c r="E2" s="8" t="s">
        <v>37</v>
      </c>
      <c r="F2" s="7" t="s">
        <v>38</v>
      </c>
      <c r="G2" s="8" t="s">
        <v>39</v>
      </c>
      <c r="H2" s="7" t="str">
        <f>"000012"</f>
        <v>000012</v>
      </c>
      <c r="I2" s="6">
        <v>43191</v>
      </c>
      <c r="J2" s="7" t="str">
        <f>"000066"</f>
        <v>000066</v>
      </c>
      <c r="K2" s="6">
        <v>43483</v>
      </c>
      <c r="L2" s="7" t="str">
        <f>"000068"</f>
        <v>000068</v>
      </c>
      <c r="M2" s="6">
        <v>43483</v>
      </c>
      <c r="N2" s="7">
        <v>16</v>
      </c>
      <c r="O2" s="7" t="str">
        <f>"000830"</f>
        <v>000830</v>
      </c>
      <c r="P2" s="6">
        <v>43578</v>
      </c>
      <c r="Q2" s="9">
        <v>5.2389599999999996</v>
      </c>
      <c r="R2" s="9">
        <v>0.59689999999999999</v>
      </c>
      <c r="S2" s="9">
        <v>4.6420599999999999</v>
      </c>
      <c r="T2" s="7">
        <v>17</v>
      </c>
      <c r="U2" s="6">
        <v>43567</v>
      </c>
      <c r="V2" s="7">
        <v>9663394918</v>
      </c>
      <c r="W2" s="8" t="s">
        <v>40</v>
      </c>
      <c r="X2" s="7" t="s">
        <v>34</v>
      </c>
      <c r="Y2" s="8" t="s">
        <v>33</v>
      </c>
      <c r="Z2" s="7" t="s">
        <v>41</v>
      </c>
      <c r="AA2" s="8" t="s">
        <v>42</v>
      </c>
      <c r="AB2" s="9">
        <f t="shared" ref="AB2:AB10" si="0">Q2/100</f>
        <v>5.2389599999999995E-2</v>
      </c>
    </row>
    <row r="3" spans="1:28" x14ac:dyDescent="0.35">
      <c r="A3" s="4">
        <v>5416</v>
      </c>
      <c r="B3" s="5" t="s">
        <v>28</v>
      </c>
      <c r="C3" s="6">
        <v>43567</v>
      </c>
      <c r="D3" s="7">
        <v>174</v>
      </c>
      <c r="E3" s="8" t="s">
        <v>37</v>
      </c>
      <c r="F3" s="7" t="s">
        <v>38</v>
      </c>
      <c r="G3" s="8" t="s">
        <v>39</v>
      </c>
      <c r="H3" s="7" t="str">
        <f>"000012"</f>
        <v>000012</v>
      </c>
      <c r="I3" s="6">
        <v>43191</v>
      </c>
      <c r="J3" s="7" t="str">
        <f>"000066"</f>
        <v>000066</v>
      </c>
      <c r="K3" s="6">
        <v>43483</v>
      </c>
      <c r="L3" s="7" t="str">
        <f>"000068"</f>
        <v>000068</v>
      </c>
      <c r="M3" s="6">
        <v>43483</v>
      </c>
      <c r="N3" s="7">
        <v>16</v>
      </c>
      <c r="O3" s="7" t="str">
        <f>"000830"</f>
        <v>000830</v>
      </c>
      <c r="P3" s="6">
        <v>43578</v>
      </c>
      <c r="Q3" s="9">
        <v>2.6194799999999998</v>
      </c>
      <c r="R3" s="9">
        <v>0.29849999999999999</v>
      </c>
      <c r="S3" s="9">
        <v>2.32098</v>
      </c>
      <c r="T3" s="7">
        <v>17</v>
      </c>
      <c r="U3" s="6">
        <v>43567</v>
      </c>
      <c r="V3" s="7">
        <v>9663394918</v>
      </c>
      <c r="W3" s="8" t="s">
        <v>40</v>
      </c>
      <c r="X3" s="7" t="s">
        <v>34</v>
      </c>
      <c r="Y3" s="8" t="s">
        <v>33</v>
      </c>
      <c r="Z3" s="7" t="s">
        <v>41</v>
      </c>
      <c r="AA3" s="8" t="s">
        <v>42</v>
      </c>
      <c r="AB3" s="9">
        <f t="shared" si="0"/>
        <v>2.6194799999999997E-2</v>
      </c>
    </row>
    <row r="4" spans="1:28" x14ac:dyDescent="0.35">
      <c r="A4" s="4">
        <v>5417</v>
      </c>
      <c r="B4" s="5" t="s">
        <v>28</v>
      </c>
      <c r="C4" s="6">
        <v>43580</v>
      </c>
      <c r="D4" s="7">
        <v>174</v>
      </c>
      <c r="E4" s="8" t="s">
        <v>37</v>
      </c>
      <c r="F4" s="7" t="s">
        <v>38</v>
      </c>
      <c r="G4" s="8" t="s">
        <v>39</v>
      </c>
      <c r="H4" s="7" t="str">
        <f>"000012"</f>
        <v>000012</v>
      </c>
      <c r="I4" s="6">
        <v>43191</v>
      </c>
      <c r="J4" s="7" t="str">
        <f>"000066"</f>
        <v>000066</v>
      </c>
      <c r="K4" s="6">
        <v>43483</v>
      </c>
      <c r="L4" s="7" t="str">
        <f>"000068"</f>
        <v>000068</v>
      </c>
      <c r="M4" s="6">
        <v>43483</v>
      </c>
      <c r="N4" s="7">
        <v>16</v>
      </c>
      <c r="O4" s="7" t="str">
        <f>"000830"</f>
        <v>000830</v>
      </c>
      <c r="P4" s="6">
        <v>43578</v>
      </c>
      <c r="Q4" s="9">
        <v>7.8584399999999999</v>
      </c>
      <c r="R4" s="9">
        <v>1.06816</v>
      </c>
      <c r="S4" s="9">
        <v>6.7902800000000001</v>
      </c>
      <c r="T4" s="7">
        <v>29</v>
      </c>
      <c r="U4" s="6">
        <v>43580</v>
      </c>
      <c r="V4" s="7">
        <v>9663394918</v>
      </c>
      <c r="W4" s="8" t="s">
        <v>40</v>
      </c>
      <c r="X4" s="7" t="s">
        <v>34</v>
      </c>
      <c r="Y4" s="8" t="s">
        <v>33</v>
      </c>
      <c r="Z4" s="7" t="s">
        <v>41</v>
      </c>
      <c r="AA4" s="8" t="s">
        <v>42</v>
      </c>
      <c r="AB4" s="9">
        <f t="shared" si="0"/>
        <v>7.8584399999999999E-2</v>
      </c>
    </row>
    <row r="5" spans="1:28" x14ac:dyDescent="0.35">
      <c r="A5" s="4">
        <v>5418</v>
      </c>
      <c r="B5" s="5" t="s">
        <v>28</v>
      </c>
      <c r="C5" s="6">
        <v>43582</v>
      </c>
      <c r="D5" s="7">
        <v>174</v>
      </c>
      <c r="E5" s="8" t="s">
        <v>37</v>
      </c>
      <c r="F5" s="7" t="s">
        <v>43</v>
      </c>
      <c r="G5" s="8" t="s">
        <v>44</v>
      </c>
      <c r="H5" s="7" t="str">
        <f>"000023"</f>
        <v>000023</v>
      </c>
      <c r="I5" s="6">
        <v>43191</v>
      </c>
      <c r="J5" s="7" t="str">
        <f>"000097"</f>
        <v>000097</v>
      </c>
      <c r="K5" s="6">
        <v>43522</v>
      </c>
      <c r="L5" s="7" t="str">
        <f>"000099"</f>
        <v>000099</v>
      </c>
      <c r="M5" s="6">
        <v>43522</v>
      </c>
      <c r="N5" s="7">
        <v>16</v>
      </c>
      <c r="O5" s="7" t="str">
        <f>"001848"</f>
        <v>001848</v>
      </c>
      <c r="P5" s="6">
        <v>43606</v>
      </c>
      <c r="Q5" s="9">
        <v>5.9706599999999996</v>
      </c>
      <c r="R5" s="9">
        <v>0.70230999999999999</v>
      </c>
      <c r="S5" s="9">
        <v>5.2683499999999999</v>
      </c>
      <c r="T5" s="7">
        <v>32</v>
      </c>
      <c r="U5" s="6">
        <v>43582</v>
      </c>
      <c r="V5" s="7">
        <v>9880542090</v>
      </c>
      <c r="W5" s="8" t="s">
        <v>45</v>
      </c>
      <c r="X5" s="7" t="s">
        <v>34</v>
      </c>
      <c r="Y5" s="8" t="s">
        <v>33</v>
      </c>
      <c r="Z5" s="7" t="s">
        <v>41</v>
      </c>
      <c r="AA5" s="8" t="s">
        <v>42</v>
      </c>
      <c r="AB5" s="9">
        <f t="shared" si="0"/>
        <v>5.9706599999999999E-2</v>
      </c>
    </row>
    <row r="6" spans="1:28" x14ac:dyDescent="0.35">
      <c r="A6" s="4">
        <v>5419</v>
      </c>
      <c r="B6" s="5" t="s">
        <v>28</v>
      </c>
      <c r="C6" s="6">
        <v>43582</v>
      </c>
      <c r="D6" s="7">
        <v>174</v>
      </c>
      <c r="E6" s="8" t="s">
        <v>37</v>
      </c>
      <c r="F6" s="7" t="s">
        <v>43</v>
      </c>
      <c r="G6" s="8" t="s">
        <v>44</v>
      </c>
      <c r="H6" s="7" t="str">
        <f>"000023"</f>
        <v>000023</v>
      </c>
      <c r="I6" s="6">
        <v>43191</v>
      </c>
      <c r="J6" s="7" t="str">
        <f>"000097"</f>
        <v>000097</v>
      </c>
      <c r="K6" s="6">
        <v>43522</v>
      </c>
      <c r="L6" s="7" t="str">
        <f>"000099"</f>
        <v>000099</v>
      </c>
      <c r="M6" s="6">
        <v>43522</v>
      </c>
      <c r="N6" s="7">
        <v>16</v>
      </c>
      <c r="O6" s="7" t="str">
        <f>"001848"</f>
        <v>001848</v>
      </c>
      <c r="P6" s="6">
        <v>43606</v>
      </c>
      <c r="Q6" s="9">
        <v>2.9853200000000002</v>
      </c>
      <c r="R6" s="9">
        <v>0.34065000000000001</v>
      </c>
      <c r="S6" s="9">
        <v>2.6446700000000001</v>
      </c>
      <c r="T6" s="7">
        <v>32</v>
      </c>
      <c r="U6" s="6">
        <v>43582</v>
      </c>
      <c r="V6" s="7">
        <v>9880542090</v>
      </c>
      <c r="W6" s="8" t="s">
        <v>45</v>
      </c>
      <c r="X6" s="7" t="s">
        <v>34</v>
      </c>
      <c r="Y6" s="8" t="s">
        <v>33</v>
      </c>
      <c r="Z6" s="7" t="s">
        <v>41</v>
      </c>
      <c r="AA6" s="8" t="s">
        <v>42</v>
      </c>
      <c r="AB6" s="9">
        <f t="shared" si="0"/>
        <v>2.9853200000000003E-2</v>
      </c>
    </row>
    <row r="7" spans="1:28" x14ac:dyDescent="0.35">
      <c r="A7" s="4">
        <v>5420</v>
      </c>
      <c r="B7" s="5" t="s">
        <v>28</v>
      </c>
      <c r="C7" s="6">
        <v>43582</v>
      </c>
      <c r="D7" s="7">
        <v>174</v>
      </c>
      <c r="E7" s="8" t="s">
        <v>37</v>
      </c>
      <c r="F7" s="7" t="s">
        <v>46</v>
      </c>
      <c r="G7" s="8" t="s">
        <v>47</v>
      </c>
      <c r="H7" s="7" t="str">
        <f>"000071"</f>
        <v>000071</v>
      </c>
      <c r="I7" s="6">
        <v>43253</v>
      </c>
      <c r="J7" s="7" t="str">
        <f>"000098"</f>
        <v>000098</v>
      </c>
      <c r="K7" s="6">
        <v>43522</v>
      </c>
      <c r="L7" s="7" t="str">
        <f>"000100"</f>
        <v>000100</v>
      </c>
      <c r="M7" s="6">
        <v>43522</v>
      </c>
      <c r="N7" s="7">
        <v>17</v>
      </c>
      <c r="O7" s="7" t="str">
        <f>"001849"</f>
        <v>001849</v>
      </c>
      <c r="P7" s="6">
        <v>43606</v>
      </c>
      <c r="Q7" s="9">
        <v>5.4692100000000003</v>
      </c>
      <c r="R7" s="9">
        <v>0.73960000000000004</v>
      </c>
      <c r="S7" s="9">
        <v>4.7296100000000001</v>
      </c>
      <c r="T7" s="7">
        <v>32</v>
      </c>
      <c r="U7" s="6">
        <v>43582</v>
      </c>
      <c r="V7" s="7">
        <v>8310719759</v>
      </c>
      <c r="W7" s="8" t="s">
        <v>48</v>
      </c>
      <c r="X7" s="7" t="s">
        <v>34</v>
      </c>
      <c r="Y7" s="8" t="s">
        <v>33</v>
      </c>
      <c r="Z7" s="7" t="s">
        <v>41</v>
      </c>
      <c r="AA7" s="8" t="s">
        <v>42</v>
      </c>
      <c r="AB7" s="9">
        <f t="shared" si="0"/>
        <v>5.46921E-2</v>
      </c>
    </row>
    <row r="8" spans="1:28" x14ac:dyDescent="0.35">
      <c r="A8" s="4">
        <v>5421</v>
      </c>
      <c r="B8" s="5" t="s">
        <v>28</v>
      </c>
      <c r="C8" s="6">
        <v>43582</v>
      </c>
      <c r="D8" s="7">
        <v>174</v>
      </c>
      <c r="E8" s="8" t="s">
        <v>37</v>
      </c>
      <c r="F8" s="7" t="s">
        <v>46</v>
      </c>
      <c r="G8" s="8" t="s">
        <v>47</v>
      </c>
      <c r="H8" s="7" t="str">
        <f>"000071"</f>
        <v>000071</v>
      </c>
      <c r="I8" s="6">
        <v>43253</v>
      </c>
      <c r="J8" s="7" t="str">
        <f>"000098"</f>
        <v>000098</v>
      </c>
      <c r="K8" s="6">
        <v>43522</v>
      </c>
      <c r="L8" s="7" t="str">
        <f>"000100"</f>
        <v>000100</v>
      </c>
      <c r="M8" s="6">
        <v>43522</v>
      </c>
      <c r="N8" s="7">
        <v>17</v>
      </c>
      <c r="O8" s="7" t="str">
        <f>"001849"</f>
        <v>001849</v>
      </c>
      <c r="P8" s="6">
        <v>43606</v>
      </c>
      <c r="Q8" s="9">
        <v>2.2788400000000002</v>
      </c>
      <c r="R8" s="9">
        <v>0.32179999999999997</v>
      </c>
      <c r="S8" s="9">
        <v>1.9570399999999999</v>
      </c>
      <c r="T8" s="7">
        <v>32</v>
      </c>
      <c r="U8" s="6">
        <v>43582</v>
      </c>
      <c r="V8" s="7">
        <v>8310719759</v>
      </c>
      <c r="W8" s="8" t="s">
        <v>48</v>
      </c>
      <c r="X8" s="7" t="s">
        <v>34</v>
      </c>
      <c r="Y8" s="8" t="s">
        <v>33</v>
      </c>
      <c r="Z8" s="7" t="s">
        <v>41</v>
      </c>
      <c r="AA8" s="8" t="s">
        <v>42</v>
      </c>
      <c r="AB8" s="9">
        <f t="shared" si="0"/>
        <v>2.27884E-2</v>
      </c>
    </row>
    <row r="9" spans="1:28" x14ac:dyDescent="0.35">
      <c r="A9" s="4">
        <v>5422</v>
      </c>
      <c r="B9" s="5" t="s">
        <v>32</v>
      </c>
      <c r="C9" s="6">
        <v>43606</v>
      </c>
      <c r="D9" s="7">
        <v>174</v>
      </c>
      <c r="E9" s="8" t="s">
        <v>37</v>
      </c>
      <c r="F9" s="7" t="s">
        <v>43</v>
      </c>
      <c r="G9" s="8" t="s">
        <v>44</v>
      </c>
      <c r="H9" s="7" t="str">
        <f>"000023"</f>
        <v>000023</v>
      </c>
      <c r="I9" s="6">
        <v>43191</v>
      </c>
      <c r="J9" s="7" t="str">
        <f>"000097"</f>
        <v>000097</v>
      </c>
      <c r="K9" s="6">
        <v>43522</v>
      </c>
      <c r="L9" s="7" t="str">
        <f>"000099"</f>
        <v>000099</v>
      </c>
      <c r="M9" s="6">
        <v>43522</v>
      </c>
      <c r="N9" s="7">
        <v>16</v>
      </c>
      <c r="O9" s="7" t="str">
        <f>"001848"</f>
        <v>001848</v>
      </c>
      <c r="P9" s="6">
        <v>43606</v>
      </c>
      <c r="Q9" s="9">
        <v>8.9559899999999999</v>
      </c>
      <c r="R9" s="9">
        <v>1.2760100000000001</v>
      </c>
      <c r="S9" s="9">
        <v>7.6799799999999996</v>
      </c>
      <c r="T9" s="7">
        <v>55</v>
      </c>
      <c r="U9" s="6">
        <v>43606</v>
      </c>
      <c r="V9" s="7">
        <v>9880542090</v>
      </c>
      <c r="W9" s="8" t="s">
        <v>45</v>
      </c>
      <c r="X9" s="7" t="s">
        <v>34</v>
      </c>
      <c r="Y9" s="8" t="s">
        <v>33</v>
      </c>
      <c r="Z9" s="7" t="s">
        <v>41</v>
      </c>
      <c r="AA9" s="8" t="s">
        <v>42</v>
      </c>
      <c r="AB9" s="9">
        <f t="shared" si="0"/>
        <v>8.9559899999999998E-2</v>
      </c>
    </row>
    <row r="10" spans="1:28" x14ac:dyDescent="0.35">
      <c r="A10" s="4">
        <v>5423</v>
      </c>
      <c r="B10" s="5" t="s">
        <v>32</v>
      </c>
      <c r="C10" s="6">
        <v>43606</v>
      </c>
      <c r="D10" s="7">
        <v>174</v>
      </c>
      <c r="E10" s="8" t="s">
        <v>37</v>
      </c>
      <c r="F10" s="7" t="s">
        <v>46</v>
      </c>
      <c r="G10" s="8" t="s">
        <v>47</v>
      </c>
      <c r="H10" s="7" t="str">
        <f>"000071"</f>
        <v>000071</v>
      </c>
      <c r="I10" s="6">
        <v>43253</v>
      </c>
      <c r="J10" s="7" t="str">
        <f>"000098"</f>
        <v>000098</v>
      </c>
      <c r="K10" s="6">
        <v>43522</v>
      </c>
      <c r="L10" s="7" t="str">
        <f>"000100"</f>
        <v>000100</v>
      </c>
      <c r="M10" s="6">
        <v>43522</v>
      </c>
      <c r="N10" s="7">
        <v>17</v>
      </c>
      <c r="O10" s="7" t="str">
        <f>"001849"</f>
        <v>001849</v>
      </c>
      <c r="P10" s="6">
        <v>43606</v>
      </c>
      <c r="Q10" s="9">
        <v>2.6293799999999998</v>
      </c>
      <c r="R10" s="9">
        <v>0.40903</v>
      </c>
      <c r="S10" s="9">
        <v>2.2203499999999998</v>
      </c>
      <c r="T10" s="7">
        <v>55</v>
      </c>
      <c r="U10" s="6">
        <v>43606</v>
      </c>
      <c r="V10" s="7">
        <v>8310719759</v>
      </c>
      <c r="W10" s="8" t="s">
        <v>48</v>
      </c>
      <c r="X10" s="7" t="s">
        <v>34</v>
      </c>
      <c r="Y10" s="8" t="s">
        <v>33</v>
      </c>
      <c r="Z10" s="7" t="s">
        <v>41</v>
      </c>
      <c r="AA10" s="8" t="s">
        <v>42</v>
      </c>
      <c r="AB10" s="9">
        <f t="shared" si="0"/>
        <v>2.6293799999999999E-2</v>
      </c>
    </row>
    <row r="11" spans="1:28" x14ac:dyDescent="0.35">
      <c r="A11" s="4">
        <v>5424</v>
      </c>
      <c r="B11" s="5" t="s">
        <v>29</v>
      </c>
      <c r="C11" s="6">
        <v>43633</v>
      </c>
      <c r="D11" s="7">
        <v>174</v>
      </c>
      <c r="E11" s="8" t="s">
        <v>37</v>
      </c>
      <c r="F11" s="7" t="s">
        <v>49</v>
      </c>
      <c r="G11" s="8" t="s">
        <v>50</v>
      </c>
      <c r="H11" s="7" t="str">
        <f>"000029"</f>
        <v>000029</v>
      </c>
      <c r="I11" s="6">
        <v>43287</v>
      </c>
      <c r="J11" s="7" t="str">
        <f>"000036"</f>
        <v>000036</v>
      </c>
      <c r="K11" s="6">
        <v>43644</v>
      </c>
      <c r="L11" s="7" t="str">
        <f>"000070"</f>
        <v>000070</v>
      </c>
      <c r="M11" s="6">
        <v>43644</v>
      </c>
      <c r="N11" s="7">
        <v>18</v>
      </c>
      <c r="O11" s="7" t="str">
        <f>""</f>
        <v/>
      </c>
      <c r="P11" s="6"/>
      <c r="Q11" s="9">
        <v>184.44668999999999</v>
      </c>
      <c r="R11" s="9">
        <v>9.5279699999999998</v>
      </c>
      <c r="S11" s="9">
        <v>174.91872000000001</v>
      </c>
      <c r="T11" s="7">
        <v>87</v>
      </c>
      <c r="U11" s="6">
        <v>43633</v>
      </c>
      <c r="V11" s="7">
        <v>9448067114</v>
      </c>
      <c r="W11" s="8" t="s">
        <v>51</v>
      </c>
      <c r="X11" s="7" t="s">
        <v>35</v>
      </c>
      <c r="Y11" s="8" t="s">
        <v>36</v>
      </c>
      <c r="Z11" s="7" t="s">
        <v>52</v>
      </c>
      <c r="AA11" s="8" t="s">
        <v>53</v>
      </c>
      <c r="AB11" s="9">
        <v>1.8444668999999998</v>
      </c>
    </row>
    <row r="12" spans="1:28" x14ac:dyDescent="0.35">
      <c r="A12" s="4">
        <v>5425</v>
      </c>
      <c r="B12" s="5" t="s">
        <v>29</v>
      </c>
      <c r="C12" s="6">
        <v>43633</v>
      </c>
      <c r="D12" s="7">
        <v>174</v>
      </c>
      <c r="E12" s="8" t="s">
        <v>37</v>
      </c>
      <c r="F12" s="7" t="s">
        <v>49</v>
      </c>
      <c r="G12" s="8" t="s">
        <v>50</v>
      </c>
      <c r="H12" s="7" t="str">
        <f>"000029"</f>
        <v>000029</v>
      </c>
      <c r="I12" s="6">
        <v>43287</v>
      </c>
      <c r="J12" s="7" t="str">
        <f>"000036"</f>
        <v>000036</v>
      </c>
      <c r="K12" s="6">
        <v>43644</v>
      </c>
      <c r="L12" s="7" t="str">
        <f>"000070"</f>
        <v>000070</v>
      </c>
      <c r="M12" s="6">
        <v>43644</v>
      </c>
      <c r="N12" s="7">
        <v>18</v>
      </c>
      <c r="O12" s="7" t="str">
        <f>""</f>
        <v/>
      </c>
      <c r="P12" s="6"/>
      <c r="Q12" s="9">
        <v>277.41914000000003</v>
      </c>
      <c r="R12" s="9">
        <v>12.79785</v>
      </c>
      <c r="S12" s="9">
        <v>264.62128999999999</v>
      </c>
      <c r="T12" s="7">
        <v>87</v>
      </c>
      <c r="U12" s="6">
        <v>43633</v>
      </c>
      <c r="V12" s="7">
        <v>9448067114</v>
      </c>
      <c r="W12" s="8" t="s">
        <v>51</v>
      </c>
      <c r="X12" s="7" t="s">
        <v>35</v>
      </c>
      <c r="Y12" s="8" t="s">
        <v>36</v>
      </c>
      <c r="Z12" s="7" t="s">
        <v>52</v>
      </c>
      <c r="AA12" s="8" t="s">
        <v>53</v>
      </c>
      <c r="AB12" s="9">
        <v>2.7741914000000003</v>
      </c>
    </row>
    <row r="13" spans="1:28" x14ac:dyDescent="0.35">
      <c r="A13" s="4">
        <v>5426</v>
      </c>
      <c r="B13" s="5" t="s">
        <v>29</v>
      </c>
      <c r="C13" s="6">
        <v>43633</v>
      </c>
      <c r="D13" s="7">
        <v>174</v>
      </c>
      <c r="E13" s="8" t="s">
        <v>37</v>
      </c>
      <c r="F13" s="7" t="s">
        <v>49</v>
      </c>
      <c r="G13" s="8" t="s">
        <v>50</v>
      </c>
      <c r="H13" s="7" t="str">
        <f>"000029"</f>
        <v>000029</v>
      </c>
      <c r="I13" s="6">
        <v>43287</v>
      </c>
      <c r="J13" s="7" t="str">
        <f>"000036"</f>
        <v>000036</v>
      </c>
      <c r="K13" s="6">
        <v>43644</v>
      </c>
      <c r="L13" s="7" t="str">
        <f>"000070"</f>
        <v>000070</v>
      </c>
      <c r="M13" s="6">
        <v>43644</v>
      </c>
      <c r="N13" s="7">
        <v>18</v>
      </c>
      <c r="O13" s="7" t="str">
        <f>""</f>
        <v/>
      </c>
      <c r="P13" s="6"/>
      <c r="Q13" s="9">
        <v>145.12658999999999</v>
      </c>
      <c r="R13" s="9">
        <v>6.4785000000000004</v>
      </c>
      <c r="S13" s="9">
        <v>138.64809</v>
      </c>
      <c r="T13" s="7">
        <v>87</v>
      </c>
      <c r="U13" s="6">
        <v>43633</v>
      </c>
      <c r="V13" s="7">
        <v>9448067114</v>
      </c>
      <c r="W13" s="8" t="s">
        <v>51</v>
      </c>
      <c r="X13" s="7" t="s">
        <v>35</v>
      </c>
      <c r="Y13" s="8" t="s">
        <v>36</v>
      </c>
      <c r="Z13" s="7" t="s">
        <v>52</v>
      </c>
      <c r="AA13" s="8" t="s">
        <v>53</v>
      </c>
      <c r="AB13" s="9">
        <v>1.4512658999999999</v>
      </c>
    </row>
    <row r="14" spans="1:28" x14ac:dyDescent="0.35">
      <c r="A14" s="4">
        <v>5427</v>
      </c>
      <c r="B14" s="5" t="s">
        <v>29</v>
      </c>
      <c r="C14" s="6">
        <v>43636</v>
      </c>
      <c r="D14" s="7">
        <v>174</v>
      </c>
      <c r="E14" s="8" t="s">
        <v>37</v>
      </c>
      <c r="F14" s="7" t="s">
        <v>54</v>
      </c>
      <c r="G14" s="8" t="s">
        <v>55</v>
      </c>
      <c r="H14" s="7" t="str">
        <f>"000017"</f>
        <v>000017</v>
      </c>
      <c r="I14" s="6">
        <v>43000</v>
      </c>
      <c r="J14" s="7" t="str">
        <f>"000021"</f>
        <v>000021</v>
      </c>
      <c r="K14" s="6">
        <v>43098</v>
      </c>
      <c r="L14" s="7" t="str">
        <f>"000035"</f>
        <v>000035</v>
      </c>
      <c r="M14" s="6">
        <v>43098</v>
      </c>
      <c r="N14" s="7">
        <v>17</v>
      </c>
      <c r="O14" s="7" t="str">
        <f>"002787"</f>
        <v>002787</v>
      </c>
      <c r="P14" s="6">
        <v>43633</v>
      </c>
      <c r="Q14" s="9">
        <v>10.163130000000001</v>
      </c>
      <c r="R14" s="9">
        <v>0.90015000000000001</v>
      </c>
      <c r="S14" s="9">
        <v>9.2629800000000007</v>
      </c>
      <c r="T14" s="7">
        <v>89</v>
      </c>
      <c r="U14" s="6">
        <v>43636</v>
      </c>
      <c r="V14" s="7">
        <v>9999999999</v>
      </c>
      <c r="W14" s="8" t="s">
        <v>56</v>
      </c>
      <c r="X14" s="7" t="s">
        <v>30</v>
      </c>
      <c r="Y14" s="8" t="s">
        <v>31</v>
      </c>
      <c r="Z14" s="7" t="s">
        <v>52</v>
      </c>
      <c r="AA14" s="8" t="s">
        <v>53</v>
      </c>
      <c r="AB14" s="9">
        <v>0.10163130000000001</v>
      </c>
    </row>
    <row r="15" spans="1:28" x14ac:dyDescent="0.35">
      <c r="A15" s="4">
        <v>5428</v>
      </c>
      <c r="B15" s="5" t="s">
        <v>57</v>
      </c>
      <c r="C15" s="6">
        <v>43647</v>
      </c>
      <c r="D15" s="7">
        <v>174</v>
      </c>
      <c r="E15" s="8" t="s">
        <v>37</v>
      </c>
      <c r="F15" s="7" t="s">
        <v>58</v>
      </c>
      <c r="G15" s="10" t="s">
        <v>59</v>
      </c>
      <c r="H15" s="7" t="str">
        <f>"000022"</f>
        <v>000022</v>
      </c>
      <c r="I15" s="6">
        <v>43060</v>
      </c>
      <c r="J15" s="7" t="str">
        <f>"000025"</f>
        <v>000025</v>
      </c>
      <c r="K15" s="6">
        <v>43124</v>
      </c>
      <c r="L15" s="7" t="str">
        <f>"000040"</f>
        <v>000040</v>
      </c>
      <c r="M15" s="6">
        <v>43124</v>
      </c>
      <c r="N15" s="7">
        <v>18</v>
      </c>
      <c r="O15" s="7" t="str">
        <f>"003137"</f>
        <v>003137</v>
      </c>
      <c r="P15" s="6">
        <v>43643</v>
      </c>
      <c r="Q15" s="11">
        <v>57.377690000000001</v>
      </c>
      <c r="R15" s="11">
        <v>6.6378700000000004</v>
      </c>
      <c r="S15" s="11">
        <v>50.739820000000002</v>
      </c>
      <c r="T15" s="7">
        <v>96</v>
      </c>
      <c r="U15" s="6">
        <v>43647</v>
      </c>
      <c r="V15" s="7">
        <v>9999999999</v>
      </c>
      <c r="W15" s="10" t="s">
        <v>60</v>
      </c>
      <c r="X15" s="7" t="s">
        <v>61</v>
      </c>
      <c r="Y15" s="10" t="s">
        <v>62</v>
      </c>
      <c r="Z15" s="7" t="s">
        <v>52</v>
      </c>
      <c r="AA15" s="10" t="s">
        <v>53</v>
      </c>
      <c r="AB15" s="11">
        <f t="shared" ref="AB15:AB26" si="1">Q15/100</f>
        <v>0.57377690000000003</v>
      </c>
    </row>
    <row r="16" spans="1:28" x14ac:dyDescent="0.35">
      <c r="A16" s="4">
        <v>5429</v>
      </c>
      <c r="B16" s="5" t="s">
        <v>57</v>
      </c>
      <c r="C16" s="6">
        <v>43647</v>
      </c>
      <c r="D16" s="7">
        <v>174</v>
      </c>
      <c r="E16" s="8" t="s">
        <v>37</v>
      </c>
      <c r="F16" s="7" t="s">
        <v>63</v>
      </c>
      <c r="G16" s="10" t="s">
        <v>64</v>
      </c>
      <c r="H16" s="7" t="str">
        <f>"000153"</f>
        <v>000153</v>
      </c>
      <c r="I16" s="6">
        <v>42879</v>
      </c>
      <c r="J16" s="7" t="str">
        <f>""</f>
        <v/>
      </c>
      <c r="K16" s="7"/>
      <c r="L16" s="7" t="str">
        <f>""</f>
        <v/>
      </c>
      <c r="M16" s="7"/>
      <c r="N16" s="7">
        <v>17</v>
      </c>
      <c r="O16" s="7" t="str">
        <f>""</f>
        <v/>
      </c>
      <c r="P16" s="7"/>
      <c r="Q16" s="11">
        <v>15.340249999999999</v>
      </c>
      <c r="R16" s="11">
        <v>1.6720699999999999</v>
      </c>
      <c r="S16" s="11">
        <v>13.66818</v>
      </c>
      <c r="T16" s="7">
        <v>96</v>
      </c>
      <c r="U16" s="6">
        <v>43647</v>
      </c>
      <c r="V16" s="7">
        <v>9999999999</v>
      </c>
      <c r="W16" s="10" t="s">
        <v>65</v>
      </c>
      <c r="X16" s="7" t="s">
        <v>30</v>
      </c>
      <c r="Y16" s="10" t="s">
        <v>31</v>
      </c>
      <c r="Z16" s="7" t="s">
        <v>52</v>
      </c>
      <c r="AA16" s="10" t="s">
        <v>53</v>
      </c>
      <c r="AB16" s="11">
        <f t="shared" si="1"/>
        <v>0.1534025</v>
      </c>
    </row>
    <row r="17" spans="1:28" x14ac:dyDescent="0.35">
      <c r="A17" s="4">
        <v>5430</v>
      </c>
      <c r="B17" s="5" t="s">
        <v>57</v>
      </c>
      <c r="C17" s="6">
        <v>43664</v>
      </c>
      <c r="D17" s="7">
        <v>174</v>
      </c>
      <c r="E17" s="8" t="s">
        <v>37</v>
      </c>
      <c r="F17" s="7" t="s">
        <v>38</v>
      </c>
      <c r="G17" s="10" t="s">
        <v>39</v>
      </c>
      <c r="H17" s="7" t="str">
        <f>"000012"</f>
        <v>000012</v>
      </c>
      <c r="I17" s="6">
        <v>43191</v>
      </c>
      <c r="J17" s="7" t="str">
        <f>"000039"</f>
        <v>000039</v>
      </c>
      <c r="K17" s="6">
        <v>43700</v>
      </c>
      <c r="L17" s="7" t="str">
        <f>"000038"</f>
        <v>000038</v>
      </c>
      <c r="M17" s="6">
        <v>43700</v>
      </c>
      <c r="N17" s="7">
        <v>16</v>
      </c>
      <c r="O17" s="7" t="str">
        <f>"005171"</f>
        <v>005171</v>
      </c>
      <c r="P17" s="6">
        <v>43726</v>
      </c>
      <c r="Q17" s="11">
        <v>5.2389599999999996</v>
      </c>
      <c r="R17" s="11">
        <v>0.71957000000000004</v>
      </c>
      <c r="S17" s="11">
        <v>4.5193899999999996</v>
      </c>
      <c r="T17" s="7">
        <v>115</v>
      </c>
      <c r="U17" s="6">
        <v>43664</v>
      </c>
      <c r="V17" s="7">
        <v>9663394918</v>
      </c>
      <c r="W17" s="10" t="s">
        <v>40</v>
      </c>
      <c r="X17" s="7" t="s">
        <v>34</v>
      </c>
      <c r="Y17" s="10" t="s">
        <v>33</v>
      </c>
      <c r="Z17" s="7" t="s">
        <v>41</v>
      </c>
      <c r="AA17" s="10" t="s">
        <v>42</v>
      </c>
      <c r="AB17" s="11">
        <f t="shared" si="1"/>
        <v>5.2389599999999995E-2</v>
      </c>
    </row>
    <row r="18" spans="1:28" x14ac:dyDescent="0.35">
      <c r="A18" s="4">
        <v>5431</v>
      </c>
      <c r="B18" s="5" t="s">
        <v>57</v>
      </c>
      <c r="C18" s="6">
        <v>43664</v>
      </c>
      <c r="D18" s="7">
        <v>174</v>
      </c>
      <c r="E18" s="8" t="s">
        <v>37</v>
      </c>
      <c r="F18" s="7" t="s">
        <v>43</v>
      </c>
      <c r="G18" s="10" t="s">
        <v>44</v>
      </c>
      <c r="H18" s="7" t="str">
        <f>"000023"</f>
        <v>000023</v>
      </c>
      <c r="I18" s="6">
        <v>43191</v>
      </c>
      <c r="J18" s="7" t="str">
        <f>"000018"</f>
        <v>000018</v>
      </c>
      <c r="K18" s="6">
        <v>43636</v>
      </c>
      <c r="L18" s="7" t="str">
        <f>"000017"</f>
        <v>000017</v>
      </c>
      <c r="M18" s="6">
        <v>43636</v>
      </c>
      <c r="N18" s="7">
        <v>16</v>
      </c>
      <c r="O18" s="7" t="str">
        <f>"003577"</f>
        <v>003577</v>
      </c>
      <c r="P18" s="6">
        <v>43663</v>
      </c>
      <c r="Q18" s="11">
        <v>7.4633200000000004</v>
      </c>
      <c r="R18" s="11">
        <v>1.0144599999999999</v>
      </c>
      <c r="S18" s="11">
        <v>6.4488599999999998</v>
      </c>
      <c r="T18" s="7">
        <v>115</v>
      </c>
      <c r="U18" s="6">
        <v>43664</v>
      </c>
      <c r="V18" s="7">
        <v>9880542090</v>
      </c>
      <c r="W18" s="10" t="s">
        <v>45</v>
      </c>
      <c r="X18" s="7" t="s">
        <v>34</v>
      </c>
      <c r="Y18" s="10" t="s">
        <v>33</v>
      </c>
      <c r="Z18" s="7" t="s">
        <v>41</v>
      </c>
      <c r="AA18" s="10" t="s">
        <v>42</v>
      </c>
      <c r="AB18" s="11">
        <f t="shared" si="1"/>
        <v>7.4633200000000011E-2</v>
      </c>
    </row>
    <row r="19" spans="1:28" x14ac:dyDescent="0.35">
      <c r="A19" s="4">
        <v>5432</v>
      </c>
      <c r="B19" s="5" t="s">
        <v>57</v>
      </c>
      <c r="C19" s="6">
        <v>43664</v>
      </c>
      <c r="D19" s="7">
        <v>174</v>
      </c>
      <c r="E19" s="8" t="s">
        <v>37</v>
      </c>
      <c r="F19" s="7" t="s">
        <v>46</v>
      </c>
      <c r="G19" s="10" t="s">
        <v>47</v>
      </c>
      <c r="H19" s="7" t="str">
        <f>"000071"</f>
        <v>000071</v>
      </c>
      <c r="I19" s="6">
        <v>43253</v>
      </c>
      <c r="J19" s="7" t="str">
        <f>"000019"</f>
        <v>000019</v>
      </c>
      <c r="K19" s="6">
        <v>43636</v>
      </c>
      <c r="L19" s="7" t="str">
        <f>"000018"</f>
        <v>000018</v>
      </c>
      <c r="M19" s="6">
        <v>43636</v>
      </c>
      <c r="N19" s="7">
        <v>17</v>
      </c>
      <c r="O19" s="7" t="str">
        <f>"003578"</f>
        <v>003578</v>
      </c>
      <c r="P19" s="6">
        <v>43663</v>
      </c>
      <c r="Q19" s="11">
        <v>2.1911399999999999</v>
      </c>
      <c r="R19" s="11">
        <v>0.35392000000000001</v>
      </c>
      <c r="S19" s="11">
        <v>1.8372200000000001</v>
      </c>
      <c r="T19" s="7">
        <v>115</v>
      </c>
      <c r="U19" s="6">
        <v>43664</v>
      </c>
      <c r="V19" s="7">
        <v>8310719759</v>
      </c>
      <c r="W19" s="10" t="s">
        <v>48</v>
      </c>
      <c r="X19" s="7" t="s">
        <v>34</v>
      </c>
      <c r="Y19" s="10" t="s">
        <v>33</v>
      </c>
      <c r="Z19" s="7" t="s">
        <v>41</v>
      </c>
      <c r="AA19" s="10" t="s">
        <v>42</v>
      </c>
      <c r="AB19" s="11">
        <f t="shared" si="1"/>
        <v>2.1911399999999998E-2</v>
      </c>
    </row>
    <row r="20" spans="1:28" x14ac:dyDescent="0.35">
      <c r="A20" s="4">
        <v>5433</v>
      </c>
      <c r="B20" s="5" t="s">
        <v>57</v>
      </c>
      <c r="C20" s="6">
        <v>43669</v>
      </c>
      <c r="D20" s="7">
        <v>174</v>
      </c>
      <c r="E20" s="8" t="s">
        <v>37</v>
      </c>
      <c r="F20" s="7" t="s">
        <v>66</v>
      </c>
      <c r="G20" s="10" t="s">
        <v>67</v>
      </c>
      <c r="H20" s="7" t="str">
        <f>"000026"</f>
        <v>000026</v>
      </c>
      <c r="I20" s="6">
        <v>43060</v>
      </c>
      <c r="J20" s="7" t="str">
        <f>"000064"</f>
        <v>000064</v>
      </c>
      <c r="K20" s="6">
        <v>43403</v>
      </c>
      <c r="L20" s="7" t="str">
        <f>"000126"</f>
        <v>000126</v>
      </c>
      <c r="M20" s="6">
        <v>43677</v>
      </c>
      <c r="N20" s="7">
        <v>18</v>
      </c>
      <c r="O20" s="7" t="str">
        <f>""</f>
        <v/>
      </c>
      <c r="P20" s="7"/>
      <c r="Q20" s="11">
        <v>95.694509999999994</v>
      </c>
      <c r="R20" s="11">
        <v>8.9245699999999992</v>
      </c>
      <c r="S20" s="11">
        <v>86.769940000000005</v>
      </c>
      <c r="T20" s="7">
        <v>122</v>
      </c>
      <c r="U20" s="6">
        <v>43669</v>
      </c>
      <c r="V20" s="7">
        <v>8971800957</v>
      </c>
      <c r="W20" s="10" t="s">
        <v>68</v>
      </c>
      <c r="X20" s="7" t="s">
        <v>61</v>
      </c>
      <c r="Y20" s="10" t="s">
        <v>62</v>
      </c>
      <c r="Z20" s="7" t="s">
        <v>52</v>
      </c>
      <c r="AA20" s="10" t="s">
        <v>53</v>
      </c>
      <c r="AB20" s="11">
        <f t="shared" si="1"/>
        <v>0.95694509999999999</v>
      </c>
    </row>
    <row r="21" spans="1:28" x14ac:dyDescent="0.35">
      <c r="A21" s="4">
        <v>5434</v>
      </c>
      <c r="B21" s="5" t="s">
        <v>57</v>
      </c>
      <c r="C21" s="6">
        <v>43671</v>
      </c>
      <c r="D21" s="7">
        <v>174</v>
      </c>
      <c r="E21" s="8" t="s">
        <v>37</v>
      </c>
      <c r="F21" s="7" t="s">
        <v>69</v>
      </c>
      <c r="G21" s="10" t="s">
        <v>70</v>
      </c>
      <c r="H21" s="7" t="str">
        <f>"000147"</f>
        <v>000147</v>
      </c>
      <c r="I21" s="6">
        <v>42916</v>
      </c>
      <c r="J21" s="7" t="str">
        <f>"000078"</f>
        <v>000078</v>
      </c>
      <c r="K21" s="6">
        <v>42354</v>
      </c>
      <c r="L21" s="7" t="str">
        <f>"000339"</f>
        <v>000339</v>
      </c>
      <c r="M21" s="6">
        <v>42355</v>
      </c>
      <c r="N21" s="7">
        <v>12</v>
      </c>
      <c r="O21" s="7" t="str">
        <f>"003880"</f>
        <v>003880</v>
      </c>
      <c r="P21" s="6">
        <v>43668</v>
      </c>
      <c r="Q21" s="11">
        <v>10.45595</v>
      </c>
      <c r="R21" s="11">
        <v>1.4708399999999999</v>
      </c>
      <c r="S21" s="11">
        <v>8.9851100000000006</v>
      </c>
      <c r="T21" s="7">
        <v>124</v>
      </c>
      <c r="U21" s="6">
        <v>43671</v>
      </c>
      <c r="V21" s="7">
        <v>9740246979</v>
      </c>
      <c r="W21" s="10" t="s">
        <v>71</v>
      </c>
      <c r="X21" s="7" t="s">
        <v>30</v>
      </c>
      <c r="Y21" s="10" t="s">
        <v>31</v>
      </c>
      <c r="Z21" s="7" t="s">
        <v>52</v>
      </c>
      <c r="AA21" s="10" t="s">
        <v>53</v>
      </c>
      <c r="AB21" s="11">
        <f t="shared" si="1"/>
        <v>0.1045595</v>
      </c>
    </row>
    <row r="22" spans="1:28" x14ac:dyDescent="0.35">
      <c r="A22" s="4">
        <v>5435</v>
      </c>
      <c r="B22" s="5" t="s">
        <v>72</v>
      </c>
      <c r="C22" s="6">
        <v>43717</v>
      </c>
      <c r="D22" s="7">
        <v>174</v>
      </c>
      <c r="E22" s="8" t="s">
        <v>37</v>
      </c>
      <c r="F22" s="7" t="s">
        <v>73</v>
      </c>
      <c r="G22" s="10" t="s">
        <v>74</v>
      </c>
      <c r="H22" s="7" t="str">
        <f>"000012"</f>
        <v>000012</v>
      </c>
      <c r="I22" s="6">
        <v>42996</v>
      </c>
      <c r="J22" s="7" t="str">
        <f>"000080"</f>
        <v>000080</v>
      </c>
      <c r="K22" s="6">
        <v>43435</v>
      </c>
      <c r="L22" s="7" t="str">
        <f>"000180"</f>
        <v>000180</v>
      </c>
      <c r="M22" s="6">
        <v>43435</v>
      </c>
      <c r="N22" s="7">
        <v>17</v>
      </c>
      <c r="O22" s="7" t="str">
        <f>"004788"</f>
        <v>004788</v>
      </c>
      <c r="P22" s="6">
        <v>43704</v>
      </c>
      <c r="Q22" s="11">
        <v>10.9246</v>
      </c>
      <c r="R22" s="11">
        <v>1.0793200000000001</v>
      </c>
      <c r="S22" s="11">
        <v>9.8452800000000007</v>
      </c>
      <c r="T22" s="7">
        <v>178</v>
      </c>
      <c r="U22" s="6">
        <v>43717</v>
      </c>
      <c r="V22" s="7">
        <v>9986021987</v>
      </c>
      <c r="W22" s="10" t="s">
        <v>75</v>
      </c>
      <c r="X22" s="7" t="s">
        <v>76</v>
      </c>
      <c r="Y22" s="10" t="s">
        <v>77</v>
      </c>
      <c r="Z22" s="7" t="s">
        <v>52</v>
      </c>
      <c r="AA22" s="10" t="s">
        <v>53</v>
      </c>
      <c r="AB22" s="11">
        <f t="shared" si="1"/>
        <v>0.109246</v>
      </c>
    </row>
    <row r="23" spans="1:28" x14ac:dyDescent="0.35">
      <c r="A23" s="4">
        <v>5436</v>
      </c>
      <c r="B23" s="5" t="s">
        <v>72</v>
      </c>
      <c r="C23" s="6">
        <v>43729</v>
      </c>
      <c r="D23" s="7">
        <v>174</v>
      </c>
      <c r="E23" s="8" t="s">
        <v>37</v>
      </c>
      <c r="F23" s="7" t="s">
        <v>78</v>
      </c>
      <c r="G23" s="10" t="s">
        <v>79</v>
      </c>
      <c r="H23" s="7" t="str">
        <f>"000022"</f>
        <v>000022</v>
      </c>
      <c r="I23" s="6">
        <v>42898</v>
      </c>
      <c r="J23" s="7" t="str">
        <f>"000057"</f>
        <v>000057</v>
      </c>
      <c r="K23" s="6">
        <v>43153</v>
      </c>
      <c r="L23" s="7" t="str">
        <f>"000057"</f>
        <v>000057</v>
      </c>
      <c r="M23" s="6">
        <v>43157</v>
      </c>
      <c r="N23" s="7">
        <v>17</v>
      </c>
      <c r="O23" s="7" t="str">
        <f>"005011"</f>
        <v>005011</v>
      </c>
      <c r="P23" s="6">
        <v>43719</v>
      </c>
      <c r="Q23" s="11">
        <v>49.393610000000002</v>
      </c>
      <c r="R23" s="11">
        <v>4.6166999999999998</v>
      </c>
      <c r="S23" s="11">
        <v>44.776910000000001</v>
      </c>
      <c r="T23" s="7">
        <v>194</v>
      </c>
      <c r="U23" s="6">
        <v>43729</v>
      </c>
      <c r="V23" s="7">
        <v>9999999999</v>
      </c>
      <c r="W23" s="10" t="s">
        <v>60</v>
      </c>
      <c r="X23" s="7" t="s">
        <v>80</v>
      </c>
      <c r="Y23" s="10" t="s">
        <v>81</v>
      </c>
      <c r="Z23" s="7" t="s">
        <v>82</v>
      </c>
      <c r="AA23" s="10" t="s">
        <v>83</v>
      </c>
      <c r="AB23" s="11">
        <f t="shared" si="1"/>
        <v>0.49393610000000004</v>
      </c>
    </row>
    <row r="24" spans="1:28" x14ac:dyDescent="0.35">
      <c r="A24" s="4">
        <v>5437</v>
      </c>
      <c r="B24" s="5" t="s">
        <v>72</v>
      </c>
      <c r="C24" s="6">
        <v>43729</v>
      </c>
      <c r="D24" s="7">
        <v>174</v>
      </c>
      <c r="E24" s="8" t="s">
        <v>37</v>
      </c>
      <c r="F24" s="7" t="s">
        <v>84</v>
      </c>
      <c r="G24" s="10" t="s">
        <v>85</v>
      </c>
      <c r="H24" s="7" t="str">
        <f>"000019"</f>
        <v>000019</v>
      </c>
      <c r="I24" s="6">
        <v>43004</v>
      </c>
      <c r="J24" s="7" t="str">
        <f>"000039"</f>
        <v>000039</v>
      </c>
      <c r="K24" s="6">
        <v>43190</v>
      </c>
      <c r="L24" s="7" t="str">
        <f>"000067"</f>
        <v>000067</v>
      </c>
      <c r="M24" s="6">
        <v>43190</v>
      </c>
      <c r="N24" s="7">
        <v>17</v>
      </c>
      <c r="O24" s="7" t="str">
        <f>"005081"</f>
        <v>005081</v>
      </c>
      <c r="P24" s="6">
        <v>43720</v>
      </c>
      <c r="Q24" s="11">
        <v>24.33</v>
      </c>
      <c r="R24" s="11">
        <v>2.0883400000000001</v>
      </c>
      <c r="S24" s="11">
        <v>22.24166</v>
      </c>
      <c r="T24" s="7">
        <v>194</v>
      </c>
      <c r="U24" s="6">
        <v>43729</v>
      </c>
      <c r="V24" s="7">
        <v>9999999999</v>
      </c>
      <c r="W24" s="10" t="s">
        <v>86</v>
      </c>
      <c r="X24" s="7" t="s">
        <v>30</v>
      </c>
      <c r="Y24" s="10" t="s">
        <v>31</v>
      </c>
      <c r="Z24" s="7" t="s">
        <v>52</v>
      </c>
      <c r="AA24" s="10" t="s">
        <v>53</v>
      </c>
      <c r="AB24" s="11">
        <f t="shared" si="1"/>
        <v>0.24329999999999999</v>
      </c>
    </row>
    <row r="25" spans="1:28" x14ac:dyDescent="0.35">
      <c r="A25" s="4">
        <v>5438</v>
      </c>
      <c r="B25" s="5" t="s">
        <v>72</v>
      </c>
      <c r="C25" s="6">
        <v>43731</v>
      </c>
      <c r="D25" s="7">
        <v>174</v>
      </c>
      <c r="E25" s="8" t="s">
        <v>37</v>
      </c>
      <c r="F25" s="7" t="s">
        <v>38</v>
      </c>
      <c r="G25" s="10" t="s">
        <v>39</v>
      </c>
      <c r="H25" s="7" t="str">
        <f>"000012"</f>
        <v>000012</v>
      </c>
      <c r="I25" s="6">
        <v>43191</v>
      </c>
      <c r="J25" s="7" t="str">
        <f>"000039"</f>
        <v>000039</v>
      </c>
      <c r="K25" s="6">
        <v>43700</v>
      </c>
      <c r="L25" s="7" t="str">
        <f>"000038"</f>
        <v>000038</v>
      </c>
      <c r="M25" s="6">
        <v>43700</v>
      </c>
      <c r="N25" s="7">
        <v>16</v>
      </c>
      <c r="O25" s="7" t="str">
        <f>"005171"</f>
        <v>005171</v>
      </c>
      <c r="P25" s="6">
        <v>43726</v>
      </c>
      <c r="Q25" s="11">
        <v>3.9292199999999999</v>
      </c>
      <c r="R25" s="11">
        <v>0.53673000000000004</v>
      </c>
      <c r="S25" s="11">
        <v>3.39249</v>
      </c>
      <c r="T25" s="7">
        <v>198</v>
      </c>
      <c r="U25" s="6">
        <v>43731</v>
      </c>
      <c r="V25" s="7">
        <v>9663394918</v>
      </c>
      <c r="W25" s="10" t="s">
        <v>40</v>
      </c>
      <c r="X25" s="7" t="s">
        <v>34</v>
      </c>
      <c r="Y25" s="10" t="s">
        <v>33</v>
      </c>
      <c r="Z25" s="7" t="s">
        <v>41</v>
      </c>
      <c r="AA25" s="10" t="s">
        <v>42</v>
      </c>
      <c r="AB25" s="11">
        <f t="shared" si="1"/>
        <v>3.9292199999999999E-2</v>
      </c>
    </row>
    <row r="26" spans="1:28" x14ac:dyDescent="0.35">
      <c r="A26" s="4">
        <v>5439</v>
      </c>
      <c r="B26" s="5" t="s">
        <v>72</v>
      </c>
      <c r="C26" s="6">
        <v>43734</v>
      </c>
      <c r="D26" s="7">
        <v>174</v>
      </c>
      <c r="E26" s="8" t="s">
        <v>37</v>
      </c>
      <c r="F26" s="7" t="s">
        <v>87</v>
      </c>
      <c r="G26" s="10" t="s">
        <v>88</v>
      </c>
      <c r="H26" s="7" t="str">
        <f>"000019"</f>
        <v>000019</v>
      </c>
      <c r="I26" s="6">
        <v>43167</v>
      </c>
      <c r="J26" s="7" t="str">
        <f>"000007"</f>
        <v>000007</v>
      </c>
      <c r="K26" s="6">
        <v>43700</v>
      </c>
      <c r="L26" s="7" t="str">
        <f>"000084"</f>
        <v>000084</v>
      </c>
      <c r="M26" s="6">
        <v>43706</v>
      </c>
      <c r="N26" s="7">
        <v>18</v>
      </c>
      <c r="O26" s="7" t="str">
        <f>"005128"</f>
        <v>005128</v>
      </c>
      <c r="P26" s="6">
        <v>43724</v>
      </c>
      <c r="Q26" s="11">
        <v>98.13</v>
      </c>
      <c r="R26" s="11">
        <v>10.419739999999999</v>
      </c>
      <c r="S26" s="11">
        <v>87.710260000000005</v>
      </c>
      <c r="T26" s="7">
        <v>202</v>
      </c>
      <c r="U26" s="6">
        <v>43734</v>
      </c>
      <c r="V26" s="7">
        <v>9448525076</v>
      </c>
      <c r="W26" s="10" t="s">
        <v>89</v>
      </c>
      <c r="X26" s="7" t="s">
        <v>90</v>
      </c>
      <c r="Y26" s="10" t="s">
        <v>91</v>
      </c>
      <c r="Z26" s="7" t="s">
        <v>92</v>
      </c>
      <c r="AA26" s="10" t="s">
        <v>93</v>
      </c>
      <c r="AB26" s="11">
        <f t="shared" si="1"/>
        <v>0.98129999999999995</v>
      </c>
    </row>
    <row r="27" spans="1:28" x14ac:dyDescent="0.35">
      <c r="A27" s="4">
        <v>5440</v>
      </c>
      <c r="B27" s="5" t="s">
        <v>94</v>
      </c>
      <c r="C27" s="6">
        <v>43748</v>
      </c>
      <c r="D27" s="4">
        <v>174</v>
      </c>
      <c r="E27" s="8" t="s">
        <v>37</v>
      </c>
      <c r="F27" s="7" t="s">
        <v>95</v>
      </c>
      <c r="G27" s="8" t="s">
        <v>96</v>
      </c>
      <c r="H27" s="7" t="str">
        <f>"000026"</f>
        <v>000026</v>
      </c>
      <c r="I27" s="6">
        <v>43147</v>
      </c>
      <c r="J27" s="7" t="str">
        <f>"000012"</f>
        <v>000012</v>
      </c>
      <c r="K27" s="6">
        <v>43248</v>
      </c>
      <c r="L27" s="7" t="str">
        <f>"000012"</f>
        <v>000012</v>
      </c>
      <c r="M27" s="6">
        <v>43248</v>
      </c>
      <c r="N27" s="7">
        <v>18</v>
      </c>
      <c r="O27" s="7" t="str">
        <f>"005645"</f>
        <v>005645</v>
      </c>
      <c r="P27" s="6">
        <v>43741</v>
      </c>
      <c r="Q27" s="9">
        <v>41.980710000000002</v>
      </c>
      <c r="R27" s="9">
        <v>3.9151500000000001</v>
      </c>
      <c r="S27" s="9">
        <v>38.065559999999998</v>
      </c>
      <c r="T27" s="7">
        <v>13</v>
      </c>
      <c r="U27" s="6">
        <v>43748</v>
      </c>
      <c r="V27" s="7">
        <v>9999999999</v>
      </c>
      <c r="W27" s="8" t="s">
        <v>60</v>
      </c>
      <c r="X27" s="7" t="s">
        <v>97</v>
      </c>
      <c r="Y27" s="8" t="s">
        <v>98</v>
      </c>
      <c r="Z27" s="7" t="s">
        <v>82</v>
      </c>
      <c r="AA27" s="8" t="s">
        <v>83</v>
      </c>
      <c r="AB27" s="9">
        <v>0.41980710000000004</v>
      </c>
    </row>
    <row r="28" spans="1:28" x14ac:dyDescent="0.35">
      <c r="A28" s="4">
        <v>5441</v>
      </c>
      <c r="B28" s="5" t="s">
        <v>99</v>
      </c>
      <c r="C28" s="6">
        <v>43774</v>
      </c>
      <c r="D28" s="4">
        <v>174</v>
      </c>
      <c r="E28" s="8" t="s">
        <v>37</v>
      </c>
      <c r="F28" s="7" t="s">
        <v>49</v>
      </c>
      <c r="G28" s="8" t="s">
        <v>50</v>
      </c>
      <c r="H28" s="7" t="str">
        <f>"000029"</f>
        <v>000029</v>
      </c>
      <c r="I28" s="6">
        <v>43287</v>
      </c>
      <c r="J28" s="7" t="str">
        <f>"000036"</f>
        <v>000036</v>
      </c>
      <c r="K28" s="6">
        <v>43644</v>
      </c>
      <c r="L28" s="7" t="str">
        <f>"000070"</f>
        <v>000070</v>
      </c>
      <c r="M28" s="6">
        <v>43644</v>
      </c>
      <c r="N28" s="7">
        <v>18</v>
      </c>
      <c r="O28" s="7" t="str">
        <f>"006055"</f>
        <v>006055</v>
      </c>
      <c r="P28" s="6">
        <v>43773</v>
      </c>
      <c r="Q28" s="9">
        <v>330.82835</v>
      </c>
      <c r="R28" s="9">
        <v>20.465209999999999</v>
      </c>
      <c r="S28" s="9">
        <v>310.36313999999999</v>
      </c>
      <c r="T28" s="7">
        <v>13</v>
      </c>
      <c r="U28" s="6">
        <v>43774</v>
      </c>
      <c r="V28" s="7">
        <v>9448067114</v>
      </c>
      <c r="W28" s="8" t="s">
        <v>51</v>
      </c>
      <c r="X28" s="7" t="s">
        <v>35</v>
      </c>
      <c r="Y28" s="8" t="s">
        <v>36</v>
      </c>
      <c r="Z28" s="7" t="s">
        <v>52</v>
      </c>
      <c r="AA28" s="8" t="s">
        <v>53</v>
      </c>
      <c r="AB28" s="9">
        <v>3.3082834999999999</v>
      </c>
    </row>
    <row r="29" spans="1:28" x14ac:dyDescent="0.35">
      <c r="A29" s="4">
        <v>5442</v>
      </c>
      <c r="B29" s="5" t="s">
        <v>99</v>
      </c>
      <c r="C29" s="6">
        <v>43781</v>
      </c>
      <c r="D29" s="4">
        <v>174</v>
      </c>
      <c r="E29" s="8" t="s">
        <v>37</v>
      </c>
      <c r="F29" s="7" t="s">
        <v>100</v>
      </c>
      <c r="G29" s="8" t="s">
        <v>101</v>
      </c>
      <c r="H29" s="7" t="str">
        <f>"0154"</f>
        <v>0154</v>
      </c>
      <c r="I29" s="6">
        <v>1</v>
      </c>
      <c r="J29" s="7" t="str">
        <f>"000014"</f>
        <v>000014</v>
      </c>
      <c r="K29" s="6">
        <v>43060</v>
      </c>
      <c r="L29" s="7" t="str">
        <f>"000023"</f>
        <v>000023</v>
      </c>
      <c r="M29" s="6">
        <v>43060</v>
      </c>
      <c r="N29" s="7">
        <v>16</v>
      </c>
      <c r="O29" s="7" t="str">
        <f>"005933"</f>
        <v>005933</v>
      </c>
      <c r="P29" s="6">
        <v>43763</v>
      </c>
      <c r="Q29" s="9">
        <v>6.84762</v>
      </c>
      <c r="R29" s="9">
        <v>0.61192999999999997</v>
      </c>
      <c r="S29" s="9">
        <v>6.23569</v>
      </c>
      <c r="T29" s="7">
        <v>13</v>
      </c>
      <c r="U29" s="6">
        <v>43781</v>
      </c>
      <c r="V29" s="7">
        <v>9844021711</v>
      </c>
      <c r="W29" s="8" t="s">
        <v>75</v>
      </c>
      <c r="X29" s="7" t="s">
        <v>30</v>
      </c>
      <c r="Y29" s="8" t="s">
        <v>31</v>
      </c>
      <c r="Z29" s="7" t="s">
        <v>52</v>
      </c>
      <c r="AA29" s="8" t="s">
        <v>53</v>
      </c>
      <c r="AB29" s="9">
        <v>6.8476200000000001E-2</v>
      </c>
    </row>
    <row r="30" spans="1:28" x14ac:dyDescent="0.35">
      <c r="A30" s="4">
        <v>5443</v>
      </c>
      <c r="B30" s="5" t="s">
        <v>99</v>
      </c>
      <c r="C30" s="6">
        <v>43781</v>
      </c>
      <c r="D30" s="4">
        <v>174</v>
      </c>
      <c r="E30" s="8" t="s">
        <v>37</v>
      </c>
      <c r="F30" s="7" t="s">
        <v>102</v>
      </c>
      <c r="G30" s="8" t="s">
        <v>103</v>
      </c>
      <c r="H30" s="7" t="str">
        <f>"000172"</f>
        <v>000172</v>
      </c>
      <c r="I30" s="6">
        <v>42901</v>
      </c>
      <c r="J30" s="7" t="str">
        <f>"000016"</f>
        <v>000016</v>
      </c>
      <c r="K30" s="6">
        <v>43060</v>
      </c>
      <c r="L30" s="7" t="str">
        <f>"000025"</f>
        <v>000025</v>
      </c>
      <c r="M30" s="6">
        <v>43060</v>
      </c>
      <c r="N30" s="7">
        <v>17</v>
      </c>
      <c r="O30" s="7" t="str">
        <f>"005934"</f>
        <v>005934</v>
      </c>
      <c r="P30" s="6">
        <v>43763</v>
      </c>
      <c r="Q30" s="9">
        <v>6.9389900000000004</v>
      </c>
      <c r="R30" s="9">
        <v>0.58057000000000003</v>
      </c>
      <c r="S30" s="9">
        <v>6.3584199999999997</v>
      </c>
      <c r="T30" s="7">
        <v>13</v>
      </c>
      <c r="U30" s="6">
        <v>43781</v>
      </c>
      <c r="V30" s="7">
        <v>9844021711</v>
      </c>
      <c r="W30" s="8" t="s">
        <v>75</v>
      </c>
      <c r="X30" s="7" t="s">
        <v>30</v>
      </c>
      <c r="Y30" s="8" t="s">
        <v>31</v>
      </c>
      <c r="Z30" s="7" t="s">
        <v>52</v>
      </c>
      <c r="AA30" s="8" t="s">
        <v>53</v>
      </c>
      <c r="AB30" s="9">
        <v>6.9389900000000004E-2</v>
      </c>
    </row>
    <row r="31" spans="1:28" x14ac:dyDescent="0.35">
      <c r="A31" s="4">
        <v>5444</v>
      </c>
      <c r="B31" s="5" t="s">
        <v>99</v>
      </c>
      <c r="C31" s="6">
        <v>43787</v>
      </c>
      <c r="D31" s="4">
        <v>174</v>
      </c>
      <c r="E31" s="8" t="s">
        <v>37</v>
      </c>
      <c r="F31" s="7" t="s">
        <v>104</v>
      </c>
      <c r="G31" s="8" t="s">
        <v>105</v>
      </c>
      <c r="H31" s="7" t="str">
        <f>"000038"</f>
        <v>000038</v>
      </c>
      <c r="I31" s="6">
        <v>43075</v>
      </c>
      <c r="J31" s="7" t="str">
        <f>"000035"</f>
        <v>000035</v>
      </c>
      <c r="K31" s="6">
        <v>43310</v>
      </c>
      <c r="L31" s="7" t="str">
        <f>"000097"</f>
        <v>000097</v>
      </c>
      <c r="M31" s="6">
        <v>43311</v>
      </c>
      <c r="N31" s="7">
        <v>17</v>
      </c>
      <c r="O31" s="7" t="str">
        <f>"006154"</f>
        <v>006154</v>
      </c>
      <c r="P31" s="6">
        <v>43776</v>
      </c>
      <c r="Q31" s="9">
        <v>26.073440000000002</v>
      </c>
      <c r="R31" s="9">
        <v>26.073429999999998</v>
      </c>
      <c r="S31" s="9">
        <v>1.0000000000000001E-5</v>
      </c>
      <c r="T31" s="7">
        <v>13</v>
      </c>
      <c r="U31" s="6">
        <v>43787</v>
      </c>
      <c r="V31" s="7">
        <v>9900261616</v>
      </c>
      <c r="W31" s="8" t="s">
        <v>106</v>
      </c>
      <c r="X31" s="7" t="s">
        <v>107</v>
      </c>
      <c r="Y31" s="8" t="s">
        <v>108</v>
      </c>
      <c r="Z31" s="7" t="s">
        <v>52</v>
      </c>
      <c r="AA31" s="8" t="s">
        <v>53</v>
      </c>
      <c r="AB31" s="9">
        <v>0.26073440000000003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2020-01-30T07:03:28Z</dcterms:modified>
</cp:coreProperties>
</file>