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1" l="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O16" i="1"/>
  <c r="L16" i="1"/>
  <c r="J16" i="1"/>
  <c r="H16" i="1"/>
  <c r="O15" i="1"/>
  <c r="L15" i="1"/>
  <c r="J15" i="1"/>
  <c r="H15" i="1"/>
  <c r="O14" i="1"/>
  <c r="L14" i="1"/>
  <c r="J14" i="1"/>
  <c r="H14"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<sst xmlns="http://schemas.openxmlformats.org/spreadsheetml/2006/main" count="325" uniqueCount="150">
  <si>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</si>
  <si>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</si>
  <si>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</si>
  <si>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</si>
  <si>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</si>
  <si>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</si>
  <si>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</si>
  <si>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</si>
  <si>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</si>
  <si>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</si>
  <si>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</si>
  <si>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</si>
  <si>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</si>
  <si>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</si>
  <si>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</si>
  <si>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</si>
  <si>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</si>
  <si>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</si>
  <si>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</si>
  <si>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</si>
  <si>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</si>
  <si>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</si>
  <si>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</si>
  <si>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</si>
  <si>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</si>
  <si>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</si>
  <si>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</si>
  <si>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</si>
  <si>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</si>
  <si>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</si>
  <si>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</si>
  <si>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</si>
  <si>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</si>
  <si>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P3296</t>
  </si>
  <si>
    <t>14th Finance Commission Works - Road and Footpath Maintenance</t>
  </si>
  <si>
    <t>M and R to Street Lights - Replacement of Burnt Bulbs etc. (Package)</t>
  </si>
  <si>
    <t>P0300</t>
  </si>
  <si>
    <t>P3409</t>
  </si>
  <si>
    <t>SFC Untied SC-SP/TSP Grant works</t>
  </si>
  <si>
    <t>P3158</t>
  </si>
  <si>
    <t>SIP Infrastructure Project works</t>
  </si>
  <si>
    <t>P0190</t>
  </si>
  <si>
    <t>Works sanctioned by Hon Mayor</t>
  </si>
  <si>
    <t>P3295</t>
  </si>
  <si>
    <t>14th Finance Commission Works - UGD Works</t>
  </si>
  <si>
    <t>KRIDL</t>
  </si>
  <si>
    <t>P3106</t>
  </si>
  <si>
    <t>Nagarothana Works</t>
  </si>
  <si>
    <t>ddo313</t>
  </si>
  <si>
    <t xml:space="preserve"> Chief Engineer SWD Central Zone</t>
  </si>
  <si>
    <t>ddo439</t>
  </si>
  <si>
    <t xml:space="preserve"> Executive Engineer Electrical Division Bomanahalli Zone</t>
  </si>
  <si>
    <t>ddo440</t>
  </si>
  <si>
    <t xml:space="preserve"> Assistant Executive Engineer Bommanahalli Sub Division Bomanahalli Zone</t>
  </si>
  <si>
    <t>Bommana Halli</t>
  </si>
  <si>
    <t>175-18-000015</t>
  </si>
  <si>
    <t>Construction of RCC box drain near nightingle school in bommanahalli ward No.175</t>
  </si>
  <si>
    <t>M/s ESS ESS Builders</t>
  </si>
  <si>
    <t>Sri H J Gopi</t>
  </si>
  <si>
    <t>175-16-000001</t>
  </si>
  <si>
    <t xml:space="preserve"> Annual Operation and Maintenance of street lighting system in ward no-175 Package B2 of Bommanahalli zone.</t>
  </si>
  <si>
    <t>M/s. Lakshmikantha Electricals</t>
  </si>
  <si>
    <t>175-17-000007</t>
  </si>
  <si>
    <t>Providing LED street lights-Sodium vapour street lights and control switches with allied accessories in Viratanagara Bommanahalli Roopena Agrahara N G R layout and associated areas</t>
  </si>
  <si>
    <t>Executive Engineer -01</t>
  </si>
  <si>
    <t>175-17-000008</t>
  </si>
  <si>
    <t>Providing LED street lights-Sodium vapour street lights and control switches with allied accessories in Devarachikkanahalli Krishna layout Manjunatha layout Royal shelter and associated areas</t>
  </si>
  <si>
    <t xml:space="preserve"> M/s. Technical Manager-01 KRIDL</t>
  </si>
  <si>
    <t>175-18-000010</t>
  </si>
  <si>
    <t>Improvements to roads and drains in ward no 175 Bommanahalli</t>
  </si>
  <si>
    <t>175-17-000025</t>
  </si>
  <si>
    <t>Construction of RCC drain and CC road in Roopena Agrahara behind Venkateshwara temple in ward No. 175</t>
  </si>
  <si>
    <t>C Somashekar</t>
  </si>
  <si>
    <t>175-17-000017</t>
  </si>
  <si>
    <t>Emergency works in ward No. 175 Bommanahalli</t>
  </si>
  <si>
    <t>Sri.Somashekar C</t>
  </si>
  <si>
    <t>175-19-000006</t>
  </si>
  <si>
    <t>Development of works Devarachikkanahalli colony surrounding ward no 175</t>
  </si>
  <si>
    <t>ddo442</t>
  </si>
  <si>
    <t xml:space="preserve"> Assistant Executive Engineer Arekere  sub Division Bomanahalli Zone</t>
  </si>
  <si>
    <t>175-19-000018</t>
  </si>
  <si>
    <t>Providing LED Lights in SC-ST Colony in ward no 175</t>
  </si>
  <si>
    <t xml:space="preserve">Executive Engineer </t>
  </si>
  <si>
    <t>175-18-000043</t>
  </si>
  <si>
    <t xml:space="preserve">Comprehensive developments in Ward No 175 at Bommanahalli and surrounding areas  </t>
  </si>
  <si>
    <t>H SRINIVAS REDDY</t>
  </si>
  <si>
    <t>175-18-000019</t>
  </si>
  <si>
    <t>Providing Sanitary line at missing places in ward No. 175</t>
  </si>
  <si>
    <t>July</t>
  </si>
  <si>
    <t>175-17-000057</t>
  </si>
  <si>
    <t>Providing and fixing signage boards in ward no 175</t>
  </si>
  <si>
    <t>P2415</t>
  </si>
  <si>
    <t>Reserve fund for TandF Committee</t>
  </si>
  <si>
    <t>ddo438</t>
  </si>
  <si>
    <t xml:space="preserve"> Executive Engineer Project Division Bomanahalli Zone</t>
  </si>
  <si>
    <t>175-17-000062</t>
  </si>
  <si>
    <t>Providing CC Camera at Garbage block spots in ward no 175</t>
  </si>
  <si>
    <t>SRINIVAS MURTHY N</t>
  </si>
  <si>
    <t>P3110</t>
  </si>
  <si>
    <t>14th Finance Commission Grant Works</t>
  </si>
  <si>
    <t>175-19-000017</t>
  </si>
  <si>
    <t>Providing RCC drain and CC road in Gulbarga colony and surrounding area of Roopena Agrahara in ward no 175</t>
  </si>
  <si>
    <t>P1878</t>
  </si>
  <si>
    <t>18per - Works (Bhagyajyothi, Sooru / Neeru Yojane and General) (54 Lakhs / New Wards)</t>
  </si>
  <si>
    <t>175-18-000008</t>
  </si>
  <si>
    <t>Improvement Storm Water Drain in ward No. 175, Bommanahalli</t>
  </si>
  <si>
    <t>M/s KRIDL</t>
  </si>
  <si>
    <t>P3297</t>
  </si>
  <si>
    <t>14th Finance Commission Grants - SWD Works</t>
  </si>
  <si>
    <t>August</t>
  </si>
  <si>
    <t>175-17-000024</t>
  </si>
  <si>
    <t>Construction of RCC drain opp to Reddy Janasangha school of Roopena Agrahara in ward No. 175</t>
  </si>
  <si>
    <t>M SRINIVAS</t>
  </si>
  <si>
    <t>September</t>
  </si>
  <si>
    <t>175-17-000059</t>
  </si>
  <si>
    <t>Construction of RCC Drain in Maheshwaramma temple road and surrounding area in ward no 175</t>
  </si>
  <si>
    <t>175-18-000002</t>
  </si>
  <si>
    <t>Construction of Play ground in Nyanappanahalli and DC Halli waste dump yard Sy. No. 22 and 39 (part-2 and part-3) in ward no 175</t>
  </si>
  <si>
    <t>175-17-000056</t>
  </si>
  <si>
    <t>Providing Bandminton court at Raja Ram Mohan Roy Park in Devarachikkanahalli of ward no 175</t>
  </si>
  <si>
    <t>October</t>
  </si>
  <si>
    <t>175-18-000012</t>
  </si>
  <si>
    <t>Providing street light park lights to Bommanahalli in ward no 175</t>
  </si>
  <si>
    <t>M/s. Executive Engineer</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</si>
  <si>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</si>
  <si>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</si>
  <si>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175-17-000054</t>
  </si>
  <si>
    <t xml:space="preserve">Providing drinking water works in Ward No 175 Bommanahalli Division </t>
  </si>
  <si>
    <t>H M Munikrishana</t>
  </si>
  <si>
    <t>175-18-000003</t>
  </si>
  <si>
    <t>Construction of RCC drain and asphalting to roads in Muneshwara Layout of ward no 175</t>
  </si>
  <si>
    <t>P3343</t>
  </si>
  <si>
    <t>Developmental works at Tasker Town Area</t>
  </si>
  <si>
    <t>175-18-000006</t>
  </si>
  <si>
    <t>Construction of RCC drain and covering slabs in Muneshwara Layout of ward no 175</t>
  </si>
  <si>
    <t>November</t>
  </si>
  <si>
    <t>175-16-000008</t>
  </si>
  <si>
    <t>Reasphalting to Maszid road from Begur main road to Virat Nagar main road in ward No. 175 Bommanahalli</t>
  </si>
  <si>
    <t>H N Rooesh Kumar</t>
  </si>
  <si>
    <t>175-17-000042</t>
  </si>
  <si>
    <t>Construction of RCC drain and CC road in 10th cross Silicon school road of Kodichikkanahalli in ward no 175</t>
  </si>
  <si>
    <t>P3172</t>
  </si>
  <si>
    <t>Special Development works in ward No.177,78,97, 57,99,100,68,11,126,168, 113,02, 181,03, 21,33,23,24,27 ,59,53,57,81,47, 45,72, 50,91,92,117,145,146,147,148,151,152, 122,134, 157, 84,85,150,163, 179,180, 170, 171, 175,176, 173,174, 186,189, 190,193,185,191,194, 195,196, 127, (Rs.200 lakhs each ward)</t>
  </si>
  <si>
    <t>December</t>
  </si>
  <si>
    <t>175-19-000016</t>
  </si>
  <si>
    <t>Construction of Sumudhaya Bhavana building and multipurpose building infront canteen at ward no 175</t>
  </si>
  <si>
    <t>P2652</t>
  </si>
  <si>
    <t>Contribution to Community Benefits</t>
  </si>
  <si>
    <t>175-19-000007</t>
  </si>
  <si>
    <t>Development of works Roopena Agrahara colony surrounding ward no 175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</si>
</sst>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workbookViewId="0">
      <selection activeCell="A2" sqref="A2:XFD34"/>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5445</v>
      </c>
      <c r="B2" s="5" t="s">
        <v>28</v>
      </c>
      <c r="C2" s="6">
        <v>43565</v>
      </c>
      <c r="D2" s="7">
        <v>175</v>
      </c>
      <c r="E2" s="8" t="s">
        <v>54</v>
      </c>
      <c r="F2" s="7" t="s">
        <v>55</v>
      </c>
      <c r="G2" s="8" t="s">
        <v>56</v>
      </c>
      <c r="H2" s="7" t="str">
        <f>"000020"</f>
        <v>000020</v>
      </c>
      <c r="I2" s="6">
        <v>43167</v>
      </c>
      <c r="J2" s="7" t="str">
        <f>"000054"</f>
        <v>000054</v>
      </c>
      <c r="K2" s="6">
        <v>43472</v>
      </c>
      <c r="L2" s="7" t="str">
        <f>"000266"</f>
        <v>000266</v>
      </c>
      <c r="M2" s="6">
        <v>43493</v>
      </c>
      <c r="N2" s="7">
        <v>18</v>
      </c>
      <c r="O2" s="7" t="str">
        <f>"000463"</f>
        <v>000463</v>
      </c>
      <c r="P2" s="6">
        <v>43567</v>
      </c>
      <c r="Q2" s="9">
        <v>4.99</v>
      </c>
      <c r="R2" s="9">
        <v>0.499</v>
      </c>
      <c r="S2" s="9">
        <v>4.4909999999999997</v>
      </c>
      <c r="T2" s="7">
        <v>9</v>
      </c>
      <c r="U2" s="6">
        <v>43565</v>
      </c>
      <c r="V2" s="7">
        <v>9916557576</v>
      </c>
      <c r="W2" s="8" t="s">
        <v>57</v>
      </c>
      <c r="X2" s="7" t="s">
        <v>46</v>
      </c>
      <c r="Y2" s="8" t="s">
        <v>47</v>
      </c>
      <c r="Z2" s="7" t="s">
        <v>48</v>
      </c>
      <c r="AA2" s="8" t="s">
        <v>49</v>
      </c>
      <c r="AB2" s="9">
        <f t="shared" ref="AB2:AB12" si="0">Q2/100</f>
        <v>4.99E-2</v>
      </c>
    </row>
    <row r="3" spans="1:28" x14ac:dyDescent="0.35">
      <c r="A3" s="4">
        <v>5446</v>
      </c>
      <c r="B3" s="5" t="s">
        <v>28</v>
      </c>
      <c r="C3" s="6">
        <v>43571</v>
      </c>
      <c r="D3" s="7">
        <v>175</v>
      </c>
      <c r="E3" s="8" t="s">
        <v>54</v>
      </c>
      <c r="F3" s="7" t="s">
        <v>55</v>
      </c>
      <c r="G3" s="8" t="s">
        <v>56</v>
      </c>
      <c r="H3" s="7" t="str">
        <f>"000020"</f>
        <v>000020</v>
      </c>
      <c r="I3" s="6">
        <v>43167</v>
      </c>
      <c r="J3" s="7" t="str">
        <f>"000054"</f>
        <v>000054</v>
      </c>
      <c r="K3" s="6">
        <v>43472</v>
      </c>
      <c r="L3" s="7" t="str">
        <f>"000266"</f>
        <v>000266</v>
      </c>
      <c r="M3" s="6">
        <v>43493</v>
      </c>
      <c r="N3" s="7">
        <v>18</v>
      </c>
      <c r="O3" s="7" t="str">
        <f>"000463"</f>
        <v>000463</v>
      </c>
      <c r="P3" s="6">
        <v>43567</v>
      </c>
      <c r="Q3" s="9">
        <v>14.95</v>
      </c>
      <c r="R3" s="9">
        <v>1.32996</v>
      </c>
      <c r="S3" s="9">
        <v>13.620039999999999</v>
      </c>
      <c r="T3" s="7">
        <v>18</v>
      </c>
      <c r="U3" s="6">
        <v>43571</v>
      </c>
      <c r="V3" s="7">
        <v>9742767709</v>
      </c>
      <c r="W3" s="8" t="s">
        <v>58</v>
      </c>
      <c r="X3" s="7" t="s">
        <v>46</v>
      </c>
      <c r="Y3" s="8" t="s">
        <v>47</v>
      </c>
      <c r="Z3" s="7" t="s">
        <v>48</v>
      </c>
      <c r="AA3" s="8" t="s">
        <v>49</v>
      </c>
      <c r="AB3" s="9">
        <f t="shared" si="0"/>
        <v>0.14949999999999999</v>
      </c>
    </row>
    <row r="4" spans="1:28" x14ac:dyDescent="0.35">
      <c r="A4" s="4">
        <v>5447</v>
      </c>
      <c r="B4" s="5" t="s">
        <v>28</v>
      </c>
      <c r="C4" s="6">
        <v>43575</v>
      </c>
      <c r="D4" s="7">
        <v>175</v>
      </c>
      <c r="E4" s="8" t="s">
        <v>54</v>
      </c>
      <c r="F4" s="7" t="s">
        <v>59</v>
      </c>
      <c r="G4" s="8" t="s">
        <v>60</v>
      </c>
      <c r="H4" s="7" t="str">
        <f>"000015"</f>
        <v>000015</v>
      </c>
      <c r="I4" s="6">
        <v>42934</v>
      </c>
      <c r="J4" s="7" t="str">
        <f>"000065"</f>
        <v>000065</v>
      </c>
      <c r="K4" s="6">
        <v>43483</v>
      </c>
      <c r="L4" s="7" t="str">
        <f>"000067"</f>
        <v>000067</v>
      </c>
      <c r="M4" s="6">
        <v>43483</v>
      </c>
      <c r="N4" s="7">
        <v>16</v>
      </c>
      <c r="O4" s="7" t="str">
        <f>"000829"</f>
        <v>000829</v>
      </c>
      <c r="P4" s="6">
        <v>43578</v>
      </c>
      <c r="Q4" s="9">
        <v>11.05968</v>
      </c>
      <c r="R4" s="9">
        <v>1.5082</v>
      </c>
      <c r="S4" s="9">
        <v>9.5514799999999997</v>
      </c>
      <c r="T4" s="7">
        <v>20</v>
      </c>
      <c r="U4" s="6">
        <v>43575</v>
      </c>
      <c r="V4" s="7">
        <v>9880795895</v>
      </c>
      <c r="W4" s="8" t="s">
        <v>61</v>
      </c>
      <c r="X4" s="7" t="s">
        <v>36</v>
      </c>
      <c r="Y4" s="8" t="s">
        <v>35</v>
      </c>
      <c r="Z4" s="7" t="s">
        <v>50</v>
      </c>
      <c r="AA4" s="8" t="s">
        <v>51</v>
      </c>
      <c r="AB4" s="9">
        <f t="shared" si="0"/>
        <v>0.1105968</v>
      </c>
    </row>
    <row r="5" spans="1:28" x14ac:dyDescent="0.35">
      <c r="A5" s="4">
        <v>5448</v>
      </c>
      <c r="B5" s="5" t="s">
        <v>28</v>
      </c>
      <c r="C5" s="6">
        <v>43580</v>
      </c>
      <c r="D5" s="7">
        <v>175</v>
      </c>
      <c r="E5" s="8" t="s">
        <v>54</v>
      </c>
      <c r="F5" s="7" t="s">
        <v>59</v>
      </c>
      <c r="G5" s="8" t="s">
        <v>60</v>
      </c>
      <c r="H5" s="7" t="str">
        <f>"000015"</f>
        <v>000015</v>
      </c>
      <c r="I5" s="6">
        <v>42934</v>
      </c>
      <c r="J5" s="7" t="str">
        <f>"000060"</f>
        <v>000060</v>
      </c>
      <c r="K5" s="6">
        <v>43472</v>
      </c>
      <c r="L5" s="7" t="str">
        <f>"000001"</f>
        <v>000001</v>
      </c>
      <c r="M5" s="6">
        <v>43566</v>
      </c>
      <c r="N5" s="7">
        <v>16</v>
      </c>
      <c r="O5" s="7" t="str">
        <f>"001800"</f>
        <v>001800</v>
      </c>
      <c r="P5" s="6">
        <v>43605</v>
      </c>
      <c r="Q5" s="9">
        <v>2.4577</v>
      </c>
      <c r="R5" s="9">
        <v>0.35265000000000002</v>
      </c>
      <c r="S5" s="9">
        <v>2.1050499999999999</v>
      </c>
      <c r="T5" s="7">
        <v>29</v>
      </c>
      <c r="U5" s="6">
        <v>43580</v>
      </c>
      <c r="V5" s="7">
        <v>9880795895</v>
      </c>
      <c r="W5" s="8" t="s">
        <v>61</v>
      </c>
      <c r="X5" s="7" t="s">
        <v>36</v>
      </c>
      <c r="Y5" s="8" t="s">
        <v>35</v>
      </c>
      <c r="Z5" s="7" t="s">
        <v>50</v>
      </c>
      <c r="AA5" s="8" t="s">
        <v>51</v>
      </c>
      <c r="AB5" s="9">
        <f t="shared" si="0"/>
        <v>2.4577000000000002E-2</v>
      </c>
    </row>
    <row r="6" spans="1:28" x14ac:dyDescent="0.35">
      <c r="A6" s="4">
        <v>5449</v>
      </c>
      <c r="B6" s="5" t="s">
        <v>28</v>
      </c>
      <c r="C6" s="6">
        <v>43582</v>
      </c>
      <c r="D6" s="7">
        <v>175</v>
      </c>
      <c r="E6" s="8" t="s">
        <v>54</v>
      </c>
      <c r="F6" s="7" t="s">
        <v>62</v>
      </c>
      <c r="G6" s="8" t="s">
        <v>63</v>
      </c>
      <c r="H6" s="7" t="str">
        <f>"000004"</f>
        <v>000004</v>
      </c>
      <c r="I6" s="6">
        <v>42948</v>
      </c>
      <c r="J6" s="7" t="str">
        <f>"000062"</f>
        <v>000062</v>
      </c>
      <c r="K6" s="6">
        <v>43148</v>
      </c>
      <c r="L6" s="7" t="str">
        <f>"000074"</f>
        <v>000074</v>
      </c>
      <c r="M6" s="6">
        <v>43155</v>
      </c>
      <c r="N6" s="7">
        <v>17</v>
      </c>
      <c r="O6" s="7" t="str">
        <f>"001064"</f>
        <v>001064</v>
      </c>
      <c r="P6" s="6">
        <v>43581</v>
      </c>
      <c r="Q6" s="9">
        <v>24.879349999999999</v>
      </c>
      <c r="R6" s="9">
        <v>3.2761</v>
      </c>
      <c r="S6" s="9">
        <v>21.603249999999999</v>
      </c>
      <c r="T6" s="7">
        <v>31</v>
      </c>
      <c r="U6" s="6">
        <v>43582</v>
      </c>
      <c r="V6" s="7">
        <v>9845007432</v>
      </c>
      <c r="W6" s="8" t="s">
        <v>64</v>
      </c>
      <c r="X6" s="7" t="s">
        <v>41</v>
      </c>
      <c r="Y6" s="8" t="s">
        <v>42</v>
      </c>
      <c r="Z6" s="7" t="s">
        <v>50</v>
      </c>
      <c r="AA6" s="8" t="s">
        <v>51</v>
      </c>
      <c r="AB6" s="9">
        <f t="shared" si="0"/>
        <v>0.2487935</v>
      </c>
    </row>
    <row r="7" spans="1:28" x14ac:dyDescent="0.35">
      <c r="A7" s="4">
        <v>5450</v>
      </c>
      <c r="B7" s="5" t="s">
        <v>28</v>
      </c>
      <c r="C7" s="6">
        <v>43582</v>
      </c>
      <c r="D7" s="7">
        <v>175</v>
      </c>
      <c r="E7" s="8" t="s">
        <v>54</v>
      </c>
      <c r="F7" s="7" t="s">
        <v>65</v>
      </c>
      <c r="G7" s="8" t="s">
        <v>66</v>
      </c>
      <c r="H7" s="7" t="str">
        <f>"000013"</f>
        <v>000013</v>
      </c>
      <c r="I7" s="6">
        <v>43147</v>
      </c>
      <c r="J7" s="7" t="str">
        <f>"000063"</f>
        <v>000063</v>
      </c>
      <c r="K7" s="6">
        <v>43148</v>
      </c>
      <c r="L7" s="7" t="str">
        <f>"000075"</f>
        <v>000075</v>
      </c>
      <c r="M7" s="6">
        <v>43155</v>
      </c>
      <c r="N7" s="7">
        <v>17</v>
      </c>
      <c r="O7" s="7" t="str">
        <f>"001065"</f>
        <v>001065</v>
      </c>
      <c r="P7" s="6">
        <v>43581</v>
      </c>
      <c r="Q7" s="9">
        <v>24.396570000000001</v>
      </c>
      <c r="R7" s="9">
        <v>3.2139000000000002</v>
      </c>
      <c r="S7" s="9">
        <v>21.182670000000002</v>
      </c>
      <c r="T7" s="7">
        <v>31</v>
      </c>
      <c r="U7" s="6">
        <v>43582</v>
      </c>
      <c r="V7" s="7">
        <v>9845007432</v>
      </c>
      <c r="W7" s="8" t="s">
        <v>67</v>
      </c>
      <c r="X7" s="7" t="s">
        <v>41</v>
      </c>
      <c r="Y7" s="8" t="s">
        <v>42</v>
      </c>
      <c r="Z7" s="7" t="s">
        <v>50</v>
      </c>
      <c r="AA7" s="8" t="s">
        <v>51</v>
      </c>
      <c r="AB7" s="9">
        <f t="shared" si="0"/>
        <v>0.24396570000000001</v>
      </c>
    </row>
    <row r="8" spans="1:28" x14ac:dyDescent="0.35">
      <c r="A8" s="4">
        <v>5451</v>
      </c>
      <c r="B8" s="5" t="s">
        <v>32</v>
      </c>
      <c r="C8" s="6">
        <v>43591</v>
      </c>
      <c r="D8" s="7">
        <v>175</v>
      </c>
      <c r="E8" s="8" t="s">
        <v>54</v>
      </c>
      <c r="F8" s="7" t="s">
        <v>68</v>
      </c>
      <c r="G8" s="8" t="s">
        <v>69</v>
      </c>
      <c r="H8" s="7" t="str">
        <f>"000096"</f>
        <v>000096</v>
      </c>
      <c r="I8" s="6">
        <v>43510</v>
      </c>
      <c r="J8" s="7" t="str">
        <f>"000103"</f>
        <v>000103</v>
      </c>
      <c r="K8" s="6">
        <v>43546</v>
      </c>
      <c r="L8" s="7" t="str">
        <f>"000229"</f>
        <v>000229</v>
      </c>
      <c r="M8" s="6">
        <v>43546</v>
      </c>
      <c r="N8" s="7">
        <v>18</v>
      </c>
      <c r="O8" s="7" t="str">
        <f>"001319"</f>
        <v>001319</v>
      </c>
      <c r="P8" s="6">
        <v>43588</v>
      </c>
      <c r="Q8" s="9">
        <v>198.93071</v>
      </c>
      <c r="R8" s="9">
        <v>21.57133</v>
      </c>
      <c r="S8" s="9">
        <v>177.35937999999999</v>
      </c>
      <c r="T8" s="7">
        <v>35</v>
      </c>
      <c r="U8" s="6">
        <v>43591</v>
      </c>
      <c r="V8" s="7">
        <v>9448456767</v>
      </c>
      <c r="W8" s="8" t="s">
        <v>45</v>
      </c>
      <c r="X8" s="7" t="s">
        <v>33</v>
      </c>
      <c r="Y8" s="8" t="s">
        <v>34</v>
      </c>
      <c r="Z8" s="7" t="s">
        <v>52</v>
      </c>
      <c r="AA8" s="8" t="s">
        <v>53</v>
      </c>
      <c r="AB8" s="9">
        <f t="shared" si="0"/>
        <v>1.9893071</v>
      </c>
    </row>
    <row r="9" spans="1:28" x14ac:dyDescent="0.35">
      <c r="A9" s="4">
        <v>5452</v>
      </c>
      <c r="B9" s="5" t="s">
        <v>32</v>
      </c>
      <c r="C9" s="6">
        <v>43594</v>
      </c>
      <c r="D9" s="7">
        <v>175</v>
      </c>
      <c r="E9" s="8" t="s">
        <v>54</v>
      </c>
      <c r="F9" s="7" t="s">
        <v>55</v>
      </c>
      <c r="G9" s="8" t="s">
        <v>56</v>
      </c>
      <c r="H9" s="7" t="str">
        <f>"000020"</f>
        <v>000020</v>
      </c>
      <c r="I9" s="6">
        <v>43167</v>
      </c>
      <c r="J9" s="7" t="str">
        <f>"000054"</f>
        <v>000054</v>
      </c>
      <c r="K9" s="6">
        <v>43472</v>
      </c>
      <c r="L9" s="7" t="str">
        <f>"000266"</f>
        <v>000266</v>
      </c>
      <c r="M9" s="6">
        <v>43493</v>
      </c>
      <c r="N9" s="7">
        <v>18</v>
      </c>
      <c r="O9" s="7" t="str">
        <f>"000463"</f>
        <v>000463</v>
      </c>
      <c r="P9" s="6">
        <v>43567</v>
      </c>
      <c r="Q9" s="9">
        <v>4.99</v>
      </c>
      <c r="R9" s="9">
        <v>0.499</v>
      </c>
      <c r="S9" s="9">
        <v>4.4909999999999997</v>
      </c>
      <c r="T9" s="7">
        <v>40</v>
      </c>
      <c r="U9" s="6">
        <v>43594</v>
      </c>
      <c r="V9" s="7">
        <v>9916557576</v>
      </c>
      <c r="W9" s="8" t="s">
        <v>57</v>
      </c>
      <c r="X9" s="7" t="s">
        <v>46</v>
      </c>
      <c r="Y9" s="8" t="s">
        <v>47</v>
      </c>
      <c r="Z9" s="7" t="s">
        <v>48</v>
      </c>
      <c r="AA9" s="8" t="s">
        <v>49</v>
      </c>
      <c r="AB9" s="9">
        <f t="shared" si="0"/>
        <v>4.99E-2</v>
      </c>
    </row>
    <row r="10" spans="1:28" x14ac:dyDescent="0.35">
      <c r="A10" s="4">
        <v>5453</v>
      </c>
      <c r="B10" s="5" t="s">
        <v>32</v>
      </c>
      <c r="C10" s="6">
        <v>43603</v>
      </c>
      <c r="D10" s="7">
        <v>175</v>
      </c>
      <c r="E10" s="8" t="s">
        <v>54</v>
      </c>
      <c r="F10" s="7" t="s">
        <v>70</v>
      </c>
      <c r="G10" s="8" t="s">
        <v>71</v>
      </c>
      <c r="H10" s="7" t="str">
        <f>"000073"</f>
        <v>000073</v>
      </c>
      <c r="I10" s="6">
        <v>42786</v>
      </c>
      <c r="J10" s="7" t="str">
        <f>"000010"</f>
        <v>000010</v>
      </c>
      <c r="K10" s="6">
        <v>43027</v>
      </c>
      <c r="L10" s="7" t="str">
        <f>"000014"</f>
        <v>000014</v>
      </c>
      <c r="M10" s="6">
        <v>43027</v>
      </c>
      <c r="N10" s="7">
        <v>17</v>
      </c>
      <c r="O10" s="7" t="str">
        <f>"001730"</f>
        <v>001730</v>
      </c>
      <c r="P10" s="6">
        <v>43602</v>
      </c>
      <c r="Q10" s="9">
        <v>30.904800000000002</v>
      </c>
      <c r="R10" s="9">
        <v>3.3603000000000001</v>
      </c>
      <c r="S10" s="9">
        <v>27.544499999999999</v>
      </c>
      <c r="T10" s="7">
        <v>50</v>
      </c>
      <c r="U10" s="6">
        <v>43603</v>
      </c>
      <c r="V10" s="7">
        <v>7406007557</v>
      </c>
      <c r="W10" s="8" t="s">
        <v>72</v>
      </c>
      <c r="X10" s="7" t="s">
        <v>30</v>
      </c>
      <c r="Y10" s="8" t="s">
        <v>31</v>
      </c>
      <c r="Z10" s="7" t="s">
        <v>52</v>
      </c>
      <c r="AA10" s="8" t="s">
        <v>53</v>
      </c>
      <c r="AB10" s="9">
        <f t="shared" si="0"/>
        <v>0.30904799999999999</v>
      </c>
    </row>
    <row r="11" spans="1:28" x14ac:dyDescent="0.35">
      <c r="A11" s="4">
        <v>5454</v>
      </c>
      <c r="B11" s="5" t="s">
        <v>32</v>
      </c>
      <c r="C11" s="6">
        <v>43603</v>
      </c>
      <c r="D11" s="7">
        <v>175</v>
      </c>
      <c r="E11" s="8" t="s">
        <v>54</v>
      </c>
      <c r="F11" s="7" t="s">
        <v>73</v>
      </c>
      <c r="G11" s="8" t="s">
        <v>74</v>
      </c>
      <c r="H11" s="7" t="str">
        <f>"000115"</f>
        <v>000115</v>
      </c>
      <c r="I11" s="6">
        <v>42806</v>
      </c>
      <c r="J11" s="7" t="str">
        <f>"000014"</f>
        <v>000014</v>
      </c>
      <c r="K11" s="6">
        <v>42824</v>
      </c>
      <c r="L11" s="7" t="str">
        <f>"000425"</f>
        <v>000425</v>
      </c>
      <c r="M11" s="6">
        <v>42825</v>
      </c>
      <c r="N11" s="7">
        <v>17</v>
      </c>
      <c r="O11" s="7" t="str">
        <f>"005188"</f>
        <v>005188</v>
      </c>
      <c r="P11" s="6">
        <v>43326</v>
      </c>
      <c r="Q11" s="9">
        <v>20.596990000000002</v>
      </c>
      <c r="R11" s="9">
        <v>2.0472100000000002</v>
      </c>
      <c r="S11" s="9">
        <v>18.549779999999998</v>
      </c>
      <c r="T11" s="7">
        <v>50</v>
      </c>
      <c r="U11" s="6">
        <v>43603</v>
      </c>
      <c r="V11" s="7">
        <v>7406007557</v>
      </c>
      <c r="W11" s="8" t="s">
        <v>75</v>
      </c>
      <c r="X11" s="7" t="s">
        <v>30</v>
      </c>
      <c r="Y11" s="8" t="s">
        <v>31</v>
      </c>
      <c r="Z11" s="7" t="s">
        <v>52</v>
      </c>
      <c r="AA11" s="8" t="s">
        <v>53</v>
      </c>
      <c r="AB11" s="9">
        <f t="shared" si="0"/>
        <v>0.20596990000000001</v>
      </c>
    </row>
    <row r="12" spans="1:28" x14ac:dyDescent="0.35">
      <c r="A12" s="4">
        <v>5455</v>
      </c>
      <c r="B12" s="5" t="s">
        <v>32</v>
      </c>
      <c r="C12" s="6">
        <v>43606</v>
      </c>
      <c r="D12" s="7">
        <v>175</v>
      </c>
      <c r="E12" s="8" t="s">
        <v>54</v>
      </c>
      <c r="F12" s="7" t="s">
        <v>59</v>
      </c>
      <c r="G12" s="8" t="s">
        <v>60</v>
      </c>
      <c r="H12" s="7" t="str">
        <f>"000015"</f>
        <v>000015</v>
      </c>
      <c r="I12" s="6">
        <v>42934</v>
      </c>
      <c r="J12" s="7" t="str">
        <f>"000060"</f>
        <v>000060</v>
      </c>
      <c r="K12" s="6">
        <v>43472</v>
      </c>
      <c r="L12" s="7" t="str">
        <f>"000001"</f>
        <v>000001</v>
      </c>
      <c r="M12" s="6">
        <v>43566</v>
      </c>
      <c r="N12" s="7">
        <v>16</v>
      </c>
      <c r="O12" s="7" t="str">
        <f>"001800"</f>
        <v>001800</v>
      </c>
      <c r="P12" s="6">
        <v>43605</v>
      </c>
      <c r="Q12" s="9">
        <v>1.22885</v>
      </c>
      <c r="R12" s="9">
        <v>0.17638000000000001</v>
      </c>
      <c r="S12" s="9">
        <v>1.05247</v>
      </c>
      <c r="T12" s="7">
        <v>55</v>
      </c>
      <c r="U12" s="6">
        <v>43606</v>
      </c>
      <c r="V12" s="7">
        <v>9880795895</v>
      </c>
      <c r="W12" s="8" t="s">
        <v>61</v>
      </c>
      <c r="X12" s="7" t="s">
        <v>36</v>
      </c>
      <c r="Y12" s="8" t="s">
        <v>35</v>
      </c>
      <c r="Z12" s="7" t="s">
        <v>50</v>
      </c>
      <c r="AA12" s="8" t="s">
        <v>51</v>
      </c>
      <c r="AB12" s="9">
        <f t="shared" si="0"/>
        <v>1.2288500000000001E-2</v>
      </c>
    </row>
    <row r="13" spans="1:28" x14ac:dyDescent="0.35">
      <c r="A13" s="4">
        <v>5456</v>
      </c>
      <c r="B13" s="5" t="s">
        <v>29</v>
      </c>
      <c r="C13" s="6">
        <v>43629</v>
      </c>
      <c r="D13" s="7">
        <v>175</v>
      </c>
      <c r="E13" s="8" t="s">
        <v>54</v>
      </c>
      <c r="F13" s="7" t="s">
        <v>76</v>
      </c>
      <c r="G13" s="8" t="s">
        <v>77</v>
      </c>
      <c r="H13" s="7" t="str">
        <f>"000095"</f>
        <v>000095</v>
      </c>
      <c r="I13" s="6">
        <v>43508</v>
      </c>
      <c r="J13" s="7" t="str">
        <f>"000007"</f>
        <v>000007</v>
      </c>
      <c r="K13" s="6">
        <v>43595</v>
      </c>
      <c r="L13" s="7" t="str">
        <f>"000026"</f>
        <v>000026</v>
      </c>
      <c r="M13" s="6">
        <v>43595</v>
      </c>
      <c r="N13" s="7">
        <v>19</v>
      </c>
      <c r="O13" s="7" t="str">
        <f>"002550"</f>
        <v>002550</v>
      </c>
      <c r="P13" s="6">
        <v>43623</v>
      </c>
      <c r="Q13" s="9">
        <v>49.961910000000003</v>
      </c>
      <c r="R13" s="9">
        <v>4.7429199999999998</v>
      </c>
      <c r="S13" s="9">
        <v>45.218989999999998</v>
      </c>
      <c r="T13" s="7">
        <v>81</v>
      </c>
      <c r="U13" s="6">
        <v>43629</v>
      </c>
      <c r="V13" s="7">
        <v>9999999999</v>
      </c>
      <c r="W13" s="8" t="s">
        <v>45</v>
      </c>
      <c r="X13" s="7" t="s">
        <v>37</v>
      </c>
      <c r="Y13" s="8" t="s">
        <v>38</v>
      </c>
      <c r="Z13" s="7" t="s">
        <v>78</v>
      </c>
      <c r="AA13" s="8" t="s">
        <v>79</v>
      </c>
      <c r="AB13" s="9">
        <v>0.49961910000000004</v>
      </c>
    </row>
    <row r="14" spans="1:28" x14ac:dyDescent="0.35">
      <c r="A14" s="4">
        <v>5457</v>
      </c>
      <c r="B14" s="5" t="s">
        <v>29</v>
      </c>
      <c r="C14" s="6">
        <v>43633</v>
      </c>
      <c r="D14" s="7">
        <v>175</v>
      </c>
      <c r="E14" s="8" t="s">
        <v>54</v>
      </c>
      <c r="F14" s="7" t="s">
        <v>80</v>
      </c>
      <c r="G14" s="8" t="s">
        <v>81</v>
      </c>
      <c r="H14" s="7" t="str">
        <f>"000001"</f>
        <v>000001</v>
      </c>
      <c r="I14" s="6">
        <v>43588</v>
      </c>
      <c r="J14" s="7" t="str">
        <f>"000001"</f>
        <v>000001</v>
      </c>
      <c r="K14" s="6">
        <v>43588</v>
      </c>
      <c r="L14" s="7" t="str">
        <f>"000005"</f>
        <v>000005</v>
      </c>
      <c r="M14" s="6">
        <v>43598</v>
      </c>
      <c r="N14" s="7">
        <v>19</v>
      </c>
      <c r="O14" s="7" t="str">
        <f>"002759"</f>
        <v>002759</v>
      </c>
      <c r="P14" s="6">
        <v>43630</v>
      </c>
      <c r="Q14" s="9">
        <v>44.934759999999997</v>
      </c>
      <c r="R14" s="9">
        <v>5.8011600000000003</v>
      </c>
      <c r="S14" s="9">
        <v>39.133600000000001</v>
      </c>
      <c r="T14" s="7">
        <v>84</v>
      </c>
      <c r="U14" s="6">
        <v>43633</v>
      </c>
      <c r="V14" s="7">
        <v>9945510720</v>
      </c>
      <c r="W14" s="8" t="s">
        <v>82</v>
      </c>
      <c r="X14" s="7" t="s">
        <v>37</v>
      </c>
      <c r="Y14" s="8" t="s">
        <v>38</v>
      </c>
      <c r="Z14" s="7" t="s">
        <v>50</v>
      </c>
      <c r="AA14" s="8" t="s">
        <v>51</v>
      </c>
      <c r="AB14" s="9">
        <v>0.44934759999999996</v>
      </c>
    </row>
    <row r="15" spans="1:28" x14ac:dyDescent="0.35">
      <c r="A15" s="4">
        <v>5458</v>
      </c>
      <c r="B15" s="5" t="s">
        <v>29</v>
      </c>
      <c r="C15" s="6">
        <v>43633</v>
      </c>
      <c r="D15" s="7">
        <v>175</v>
      </c>
      <c r="E15" s="8" t="s">
        <v>54</v>
      </c>
      <c r="F15" s="7" t="s">
        <v>83</v>
      </c>
      <c r="G15" s="8" t="s">
        <v>84</v>
      </c>
      <c r="H15" s="7" t="str">
        <f>"000107"</f>
        <v>000107</v>
      </c>
      <c r="I15" s="6">
        <v>43531</v>
      </c>
      <c r="J15" s="7" t="str">
        <f>"000008"</f>
        <v>000008</v>
      </c>
      <c r="K15" s="6">
        <v>43589</v>
      </c>
      <c r="L15" s="7" t="str">
        <f>"000024"</f>
        <v>000024</v>
      </c>
      <c r="M15" s="6">
        <v>43589</v>
      </c>
      <c r="N15" s="7">
        <v>18</v>
      </c>
      <c r="O15" s="7" t="str">
        <f>"002742"</f>
        <v>002742</v>
      </c>
      <c r="P15" s="6">
        <v>43629</v>
      </c>
      <c r="Q15" s="9">
        <v>320.23793000000001</v>
      </c>
      <c r="R15" s="9">
        <v>16.828499999999998</v>
      </c>
      <c r="S15" s="9">
        <v>303.40942999999999</v>
      </c>
      <c r="T15" s="7">
        <v>87</v>
      </c>
      <c r="U15" s="6">
        <v>43633</v>
      </c>
      <c r="V15" s="7">
        <v>9448907777</v>
      </c>
      <c r="W15" s="8" t="s">
        <v>85</v>
      </c>
      <c r="X15" s="7" t="s">
        <v>39</v>
      </c>
      <c r="Y15" s="8" t="s">
        <v>40</v>
      </c>
      <c r="Z15" s="7" t="s">
        <v>52</v>
      </c>
      <c r="AA15" s="8" t="s">
        <v>53</v>
      </c>
      <c r="AB15" s="9">
        <v>3.2023793</v>
      </c>
    </row>
    <row r="16" spans="1:28" x14ac:dyDescent="0.35">
      <c r="A16" s="4">
        <v>5459</v>
      </c>
      <c r="B16" s="5" t="s">
        <v>29</v>
      </c>
      <c r="C16" s="6">
        <v>43641</v>
      </c>
      <c r="D16" s="7">
        <v>175</v>
      </c>
      <c r="E16" s="8" t="s">
        <v>54</v>
      </c>
      <c r="F16" s="7" t="s">
        <v>86</v>
      </c>
      <c r="G16" s="8" t="s">
        <v>87</v>
      </c>
      <c r="H16" s="7" t="str">
        <f>"000010"</f>
        <v>000010</v>
      </c>
      <c r="I16" s="6">
        <v>43582</v>
      </c>
      <c r="J16" s="7" t="str">
        <f>"000005"</f>
        <v>000005</v>
      </c>
      <c r="K16" s="6">
        <v>43582</v>
      </c>
      <c r="L16" s="7" t="str">
        <f>"000010"</f>
        <v>000010</v>
      </c>
      <c r="M16" s="6">
        <v>43582</v>
      </c>
      <c r="N16" s="7">
        <v>18</v>
      </c>
      <c r="O16" s="7" t="str">
        <f>"002834"</f>
        <v>002834</v>
      </c>
      <c r="P16" s="6">
        <v>43635</v>
      </c>
      <c r="Q16" s="9">
        <v>52.180929999999996</v>
      </c>
      <c r="R16" s="9">
        <v>5.1722900000000003</v>
      </c>
      <c r="S16" s="9">
        <v>47.00864</v>
      </c>
      <c r="T16" s="7">
        <v>93</v>
      </c>
      <c r="U16" s="6">
        <v>43641</v>
      </c>
      <c r="V16" s="7">
        <v>7406007557</v>
      </c>
      <c r="W16" s="8" t="s">
        <v>72</v>
      </c>
      <c r="X16" s="7" t="s">
        <v>43</v>
      </c>
      <c r="Y16" s="8" t="s">
        <v>44</v>
      </c>
      <c r="Z16" s="7" t="s">
        <v>52</v>
      </c>
      <c r="AA16" s="8" t="s">
        <v>53</v>
      </c>
      <c r="AB16" s="9">
        <v>0.52180929999999992</v>
      </c>
    </row>
    <row r="17" spans="1:28" x14ac:dyDescent="0.35">
      <c r="A17" s="4">
        <v>5460</v>
      </c>
      <c r="B17" s="5" t="s">
        <v>88</v>
      </c>
      <c r="C17" s="6">
        <v>43647</v>
      </c>
      <c r="D17" s="7">
        <v>175</v>
      </c>
      <c r="E17" s="8" t="s">
        <v>54</v>
      </c>
      <c r="F17" s="7" t="s">
        <v>89</v>
      </c>
      <c r="G17" s="10" t="s">
        <v>90</v>
      </c>
      <c r="H17" s="7" t="str">
        <f>"000143"</f>
        <v>000143</v>
      </c>
      <c r="I17" s="6">
        <v>42875</v>
      </c>
      <c r="J17" s="7" t="str">
        <f>"000053"</f>
        <v>000053</v>
      </c>
      <c r="K17" s="6">
        <v>43111</v>
      </c>
      <c r="L17" s="7" t="str">
        <f>"000053"</f>
        <v>000053</v>
      </c>
      <c r="M17" s="6">
        <v>43117</v>
      </c>
      <c r="N17" s="7">
        <v>17</v>
      </c>
      <c r="O17" s="7" t="str">
        <f>"003045"</f>
        <v>003045</v>
      </c>
      <c r="P17" s="6">
        <v>43640</v>
      </c>
      <c r="Q17" s="11">
        <v>49.268000000000001</v>
      </c>
      <c r="R17" s="11">
        <v>5.0353399999999997</v>
      </c>
      <c r="S17" s="11">
        <v>44.232660000000003</v>
      </c>
      <c r="T17" s="7">
        <v>96</v>
      </c>
      <c r="U17" s="6">
        <v>43647</v>
      </c>
      <c r="V17" s="7">
        <v>9999999999</v>
      </c>
      <c r="W17" s="10" t="s">
        <v>45</v>
      </c>
      <c r="X17" s="7" t="s">
        <v>91</v>
      </c>
      <c r="Y17" s="10" t="s">
        <v>92</v>
      </c>
      <c r="Z17" s="7" t="s">
        <v>93</v>
      </c>
      <c r="AA17" s="10" t="s">
        <v>94</v>
      </c>
      <c r="AB17" s="11">
        <f t="shared" ref="AB17:AB26" si="1">Q17/100</f>
        <v>0.49268000000000001</v>
      </c>
    </row>
    <row r="18" spans="1:28" x14ac:dyDescent="0.35">
      <c r="A18" s="4">
        <v>5461</v>
      </c>
      <c r="B18" s="5" t="s">
        <v>88</v>
      </c>
      <c r="C18" s="6">
        <v>43648</v>
      </c>
      <c r="D18" s="7">
        <v>175</v>
      </c>
      <c r="E18" s="8" t="s">
        <v>54</v>
      </c>
      <c r="F18" s="7" t="s">
        <v>59</v>
      </c>
      <c r="G18" s="10" t="s">
        <v>60</v>
      </c>
      <c r="H18" s="7" t="str">
        <f>"000015"</f>
        <v>000015</v>
      </c>
      <c r="I18" s="6">
        <v>42934</v>
      </c>
      <c r="J18" s="7" t="str">
        <f>"000036"</f>
        <v>000036</v>
      </c>
      <c r="K18" s="6">
        <v>43693</v>
      </c>
      <c r="L18" s="7" t="str">
        <f>"000035"</f>
        <v>000035</v>
      </c>
      <c r="M18" s="6">
        <v>43693</v>
      </c>
      <c r="N18" s="7">
        <v>16</v>
      </c>
      <c r="O18" s="7" t="str">
        <f>"004900"</f>
        <v>004900</v>
      </c>
      <c r="P18" s="6">
        <v>43711</v>
      </c>
      <c r="Q18" s="11">
        <v>4.9154099999999996</v>
      </c>
      <c r="R18" s="11">
        <v>0.63519999999999999</v>
      </c>
      <c r="S18" s="11">
        <v>4.2802100000000003</v>
      </c>
      <c r="T18" s="7">
        <v>102</v>
      </c>
      <c r="U18" s="6">
        <v>43648</v>
      </c>
      <c r="V18" s="7">
        <v>9880795895</v>
      </c>
      <c r="W18" s="10" t="s">
        <v>61</v>
      </c>
      <c r="X18" s="7" t="s">
        <v>36</v>
      </c>
      <c r="Y18" s="10" t="s">
        <v>35</v>
      </c>
      <c r="Z18" s="7" t="s">
        <v>50</v>
      </c>
      <c r="AA18" s="10" t="s">
        <v>51</v>
      </c>
      <c r="AB18" s="11">
        <f t="shared" si="1"/>
        <v>4.9154099999999999E-2</v>
      </c>
    </row>
    <row r="19" spans="1:28" x14ac:dyDescent="0.35">
      <c r="A19" s="4">
        <v>5462</v>
      </c>
      <c r="B19" s="5" t="s">
        <v>88</v>
      </c>
      <c r="C19" s="6">
        <v>43650</v>
      </c>
      <c r="D19" s="7">
        <v>175</v>
      </c>
      <c r="E19" s="8" t="s">
        <v>54</v>
      </c>
      <c r="F19" s="7" t="s">
        <v>95</v>
      </c>
      <c r="G19" s="10" t="s">
        <v>96</v>
      </c>
      <c r="H19" s="7" t="str">
        <f>"000017"</f>
        <v>000017</v>
      </c>
      <c r="I19" s="6">
        <v>43091</v>
      </c>
      <c r="J19" s="7" t="str">
        <f>"000047"</f>
        <v>000047</v>
      </c>
      <c r="K19" s="6">
        <v>43439</v>
      </c>
      <c r="L19" s="7" t="str">
        <f>"000056"</f>
        <v>000056</v>
      </c>
      <c r="M19" s="6">
        <v>43507</v>
      </c>
      <c r="N19" s="7">
        <v>17</v>
      </c>
      <c r="O19" s="7" t="str">
        <f>"003273"</f>
        <v>003273</v>
      </c>
      <c r="P19" s="6">
        <v>43645</v>
      </c>
      <c r="Q19" s="11">
        <v>8.8473799999999994</v>
      </c>
      <c r="R19" s="11">
        <v>0.85306000000000004</v>
      </c>
      <c r="S19" s="11">
        <v>7.9943200000000001</v>
      </c>
      <c r="T19" s="7">
        <v>106</v>
      </c>
      <c r="U19" s="6">
        <v>43650</v>
      </c>
      <c r="V19" s="7">
        <v>9972039440</v>
      </c>
      <c r="W19" s="10" t="s">
        <v>97</v>
      </c>
      <c r="X19" s="7" t="s">
        <v>98</v>
      </c>
      <c r="Y19" s="10" t="s">
        <v>99</v>
      </c>
      <c r="Z19" s="7" t="s">
        <v>93</v>
      </c>
      <c r="AA19" s="10" t="s">
        <v>94</v>
      </c>
      <c r="AB19" s="11">
        <f t="shared" si="1"/>
        <v>8.8473799999999991E-2</v>
      </c>
    </row>
    <row r="20" spans="1:28" x14ac:dyDescent="0.35">
      <c r="A20" s="4">
        <v>5463</v>
      </c>
      <c r="B20" s="5" t="s">
        <v>88</v>
      </c>
      <c r="C20" s="6">
        <v>43658</v>
      </c>
      <c r="D20" s="7">
        <v>175</v>
      </c>
      <c r="E20" s="8" t="s">
        <v>54</v>
      </c>
      <c r="F20" s="7" t="s">
        <v>100</v>
      </c>
      <c r="G20" s="10" t="s">
        <v>101</v>
      </c>
      <c r="H20" s="7" t="str">
        <f>"000135"</f>
        <v>000135</v>
      </c>
      <c r="I20" s="6">
        <v>43532</v>
      </c>
      <c r="J20" s="7" t="str">
        <f>"000009"</f>
        <v>000009</v>
      </c>
      <c r="K20" s="6">
        <v>43599</v>
      </c>
      <c r="L20" s="7" t="str">
        <f>"000027"</f>
        <v>000027</v>
      </c>
      <c r="M20" s="6">
        <v>43599</v>
      </c>
      <c r="N20" s="7">
        <v>19</v>
      </c>
      <c r="O20" s="7" t="str">
        <f>"003304"</f>
        <v>003304</v>
      </c>
      <c r="P20" s="6">
        <v>43650</v>
      </c>
      <c r="Q20" s="11">
        <v>150</v>
      </c>
      <c r="R20" s="11">
        <v>13.71655</v>
      </c>
      <c r="S20" s="11">
        <v>136.28344999999999</v>
      </c>
      <c r="T20" s="7">
        <v>112</v>
      </c>
      <c r="U20" s="6">
        <v>43658</v>
      </c>
      <c r="V20" s="7">
        <v>9999999999</v>
      </c>
      <c r="W20" s="10" t="s">
        <v>45</v>
      </c>
      <c r="X20" s="7" t="s">
        <v>102</v>
      </c>
      <c r="Y20" s="10" t="s">
        <v>103</v>
      </c>
      <c r="Z20" s="7" t="s">
        <v>52</v>
      </c>
      <c r="AA20" s="10" t="s">
        <v>53</v>
      </c>
      <c r="AB20" s="11">
        <f t="shared" si="1"/>
        <v>1.5</v>
      </c>
    </row>
    <row r="21" spans="1:28" x14ac:dyDescent="0.35">
      <c r="A21" s="4">
        <v>5464</v>
      </c>
      <c r="B21" s="5" t="s">
        <v>88</v>
      </c>
      <c r="C21" s="6">
        <v>43668</v>
      </c>
      <c r="D21" s="7">
        <v>175</v>
      </c>
      <c r="E21" s="8" t="s">
        <v>54</v>
      </c>
      <c r="F21" s="7" t="s">
        <v>104</v>
      </c>
      <c r="G21" s="10" t="s">
        <v>105</v>
      </c>
      <c r="H21" s="7" t="str">
        <f>"000002"</f>
        <v>000002</v>
      </c>
      <c r="I21" s="6">
        <v>43633</v>
      </c>
      <c r="J21" s="7" t="str">
        <f>"000005"</f>
        <v>000005</v>
      </c>
      <c r="K21" s="6">
        <v>43633</v>
      </c>
      <c r="L21" s="7" t="str">
        <f>"000041"</f>
        <v>000041</v>
      </c>
      <c r="M21" s="6">
        <v>43633</v>
      </c>
      <c r="N21" s="7">
        <v>18</v>
      </c>
      <c r="O21" s="7" t="str">
        <f>"003772"</f>
        <v>003772</v>
      </c>
      <c r="P21" s="6">
        <v>43664</v>
      </c>
      <c r="Q21" s="11">
        <v>87.185599999999994</v>
      </c>
      <c r="R21" s="11">
        <v>7.1479999999999997</v>
      </c>
      <c r="S21" s="11">
        <v>80.037599999999998</v>
      </c>
      <c r="T21" s="7">
        <v>119</v>
      </c>
      <c r="U21" s="6">
        <v>43668</v>
      </c>
      <c r="V21" s="7">
        <v>9448456767</v>
      </c>
      <c r="W21" s="10" t="s">
        <v>106</v>
      </c>
      <c r="X21" s="7" t="s">
        <v>107</v>
      </c>
      <c r="Y21" s="10" t="s">
        <v>108</v>
      </c>
      <c r="Z21" s="7" t="s">
        <v>48</v>
      </c>
      <c r="AA21" s="10" t="s">
        <v>49</v>
      </c>
      <c r="AB21" s="11">
        <f t="shared" si="1"/>
        <v>0.87185599999999996</v>
      </c>
    </row>
    <row r="22" spans="1:28" x14ac:dyDescent="0.35">
      <c r="A22" s="4">
        <v>5465</v>
      </c>
      <c r="B22" s="5" t="s">
        <v>109</v>
      </c>
      <c r="C22" s="6">
        <v>43704</v>
      </c>
      <c r="D22" s="7">
        <v>175</v>
      </c>
      <c r="E22" s="8" t="s">
        <v>54</v>
      </c>
      <c r="F22" s="7" t="s">
        <v>110</v>
      </c>
      <c r="G22" s="10" t="s">
        <v>111</v>
      </c>
      <c r="H22" s="7" t="str">
        <f>"000130"</f>
        <v>000130</v>
      </c>
      <c r="I22" s="6">
        <v>42788</v>
      </c>
      <c r="J22" s="7" t="str">
        <f>"000036"</f>
        <v>000036</v>
      </c>
      <c r="K22" s="6">
        <v>43187</v>
      </c>
      <c r="L22" s="7" t="str">
        <f>"000064"</f>
        <v>000064</v>
      </c>
      <c r="M22" s="6">
        <v>43187</v>
      </c>
      <c r="N22" s="7">
        <v>17</v>
      </c>
      <c r="O22" s="7" t="str">
        <f>"004544"</f>
        <v>004544</v>
      </c>
      <c r="P22" s="6">
        <v>43693</v>
      </c>
      <c r="Q22" s="11">
        <v>20.597619999999999</v>
      </c>
      <c r="R22" s="11">
        <v>2.2625299999999999</v>
      </c>
      <c r="S22" s="11">
        <v>18.335090000000001</v>
      </c>
      <c r="T22" s="7">
        <v>166</v>
      </c>
      <c r="U22" s="6">
        <v>43704</v>
      </c>
      <c r="V22" s="7">
        <v>9886367541</v>
      </c>
      <c r="W22" s="10" t="s">
        <v>112</v>
      </c>
      <c r="X22" s="7" t="s">
        <v>30</v>
      </c>
      <c r="Y22" s="10" t="s">
        <v>31</v>
      </c>
      <c r="Z22" s="7" t="s">
        <v>52</v>
      </c>
      <c r="AA22" s="10" t="s">
        <v>53</v>
      </c>
      <c r="AB22" s="11">
        <f t="shared" si="1"/>
        <v>0.2059762</v>
      </c>
    </row>
    <row r="23" spans="1:28" x14ac:dyDescent="0.35">
      <c r="A23" s="4">
        <v>5466</v>
      </c>
      <c r="B23" s="5" t="s">
        <v>113</v>
      </c>
      <c r="C23" s="6">
        <v>43714</v>
      </c>
      <c r="D23" s="7">
        <v>175</v>
      </c>
      <c r="E23" s="8" t="s">
        <v>54</v>
      </c>
      <c r="F23" s="7" t="s">
        <v>114</v>
      </c>
      <c r="G23" s="10" t="s">
        <v>115</v>
      </c>
      <c r="H23" s="7" t="str">
        <f>"000145"</f>
        <v>000145</v>
      </c>
      <c r="I23" s="6">
        <v>42875</v>
      </c>
      <c r="J23" s="7" t="str">
        <f>"000033"</f>
        <v>000033</v>
      </c>
      <c r="K23" s="6">
        <v>43069</v>
      </c>
      <c r="L23" s="7" t="str">
        <f>"000033"</f>
        <v>000033</v>
      </c>
      <c r="M23" s="6">
        <v>43069</v>
      </c>
      <c r="N23" s="7">
        <v>17</v>
      </c>
      <c r="O23" s="7" t="str">
        <f>"004832"</f>
        <v>004832</v>
      </c>
      <c r="P23" s="6">
        <v>43705</v>
      </c>
      <c r="Q23" s="11">
        <v>49.442779999999999</v>
      </c>
      <c r="R23" s="11">
        <v>5.6156499999999996</v>
      </c>
      <c r="S23" s="11">
        <v>43.827129999999997</v>
      </c>
      <c r="T23" s="7">
        <v>175</v>
      </c>
      <c r="U23" s="6">
        <v>43714</v>
      </c>
      <c r="V23" s="7">
        <v>9999999999</v>
      </c>
      <c r="W23" s="10" t="s">
        <v>45</v>
      </c>
      <c r="X23" s="7" t="s">
        <v>91</v>
      </c>
      <c r="Y23" s="10" t="s">
        <v>92</v>
      </c>
      <c r="Z23" s="7" t="s">
        <v>93</v>
      </c>
      <c r="AA23" s="10" t="s">
        <v>94</v>
      </c>
      <c r="AB23" s="11">
        <f t="shared" si="1"/>
        <v>0.49442779999999997</v>
      </c>
    </row>
    <row r="24" spans="1:28" x14ac:dyDescent="0.35">
      <c r="A24" s="4">
        <v>5467</v>
      </c>
      <c r="B24" s="5" t="s">
        <v>113</v>
      </c>
      <c r="C24" s="6">
        <v>43714</v>
      </c>
      <c r="D24" s="7">
        <v>175</v>
      </c>
      <c r="E24" s="8" t="s">
        <v>54</v>
      </c>
      <c r="F24" s="7" t="s">
        <v>116</v>
      </c>
      <c r="G24" s="10" t="s">
        <v>117</v>
      </c>
      <c r="H24" s="7" t="str">
        <f>"000012"</f>
        <v>000012</v>
      </c>
      <c r="I24" s="6">
        <v>43088</v>
      </c>
      <c r="J24" s="7" t="str">
        <f>"000062"</f>
        <v>000062</v>
      </c>
      <c r="K24" s="6">
        <v>43180</v>
      </c>
      <c r="L24" s="7" t="str">
        <f>"000064"</f>
        <v>000064</v>
      </c>
      <c r="M24" s="6">
        <v>43181</v>
      </c>
      <c r="N24" s="7">
        <v>18</v>
      </c>
      <c r="O24" s="7" t="str">
        <f>"004833"</f>
        <v>004833</v>
      </c>
      <c r="P24" s="6">
        <v>43705</v>
      </c>
      <c r="Q24" s="11">
        <v>97.253420000000006</v>
      </c>
      <c r="R24" s="11">
        <v>7.9747700000000004</v>
      </c>
      <c r="S24" s="11">
        <v>89.278649999999999</v>
      </c>
      <c r="T24" s="7">
        <v>175</v>
      </c>
      <c r="U24" s="6">
        <v>43714</v>
      </c>
      <c r="V24" s="7">
        <v>9999999999</v>
      </c>
      <c r="W24" s="10" t="s">
        <v>45</v>
      </c>
      <c r="X24" s="7" t="s">
        <v>91</v>
      </c>
      <c r="Y24" s="10" t="s">
        <v>92</v>
      </c>
      <c r="Z24" s="7" t="s">
        <v>93</v>
      </c>
      <c r="AA24" s="10" t="s">
        <v>94</v>
      </c>
      <c r="AB24" s="11">
        <f t="shared" si="1"/>
        <v>0.97253420000000002</v>
      </c>
    </row>
    <row r="25" spans="1:28" x14ac:dyDescent="0.35">
      <c r="A25" s="4">
        <v>5468</v>
      </c>
      <c r="B25" s="5" t="s">
        <v>113</v>
      </c>
      <c r="C25" s="6">
        <v>43714</v>
      </c>
      <c r="D25" s="7">
        <v>175</v>
      </c>
      <c r="E25" s="8" t="s">
        <v>54</v>
      </c>
      <c r="F25" s="7" t="s">
        <v>118</v>
      </c>
      <c r="G25" s="10" t="s">
        <v>119</v>
      </c>
      <c r="H25" s="7" t="str">
        <f>"00"</f>
        <v>00</v>
      </c>
      <c r="I25" s="7">
        <v>11</v>
      </c>
      <c r="J25" s="7" t="str">
        <f>"000014"</f>
        <v>000014</v>
      </c>
      <c r="K25" s="6">
        <v>43027</v>
      </c>
      <c r="L25" s="7" t="str">
        <f>"000062"</f>
        <v>000062</v>
      </c>
      <c r="M25" s="6">
        <v>43179</v>
      </c>
      <c r="N25" s="7">
        <v>17</v>
      </c>
      <c r="O25" s="7" t="str">
        <f>"004834"</f>
        <v>004834</v>
      </c>
      <c r="P25" s="6">
        <v>43705</v>
      </c>
      <c r="Q25" s="11">
        <v>80.812280000000001</v>
      </c>
      <c r="R25" s="11">
        <v>4.9748900000000003</v>
      </c>
      <c r="S25" s="11">
        <v>75.837389999999999</v>
      </c>
      <c r="T25" s="7">
        <v>175</v>
      </c>
      <c r="U25" s="6">
        <v>43714</v>
      </c>
      <c r="V25" s="7">
        <v>9999999999</v>
      </c>
      <c r="W25" s="10" t="s">
        <v>45</v>
      </c>
      <c r="X25" s="7" t="s">
        <v>91</v>
      </c>
      <c r="Y25" s="10" t="s">
        <v>92</v>
      </c>
      <c r="Z25" s="7" t="s">
        <v>93</v>
      </c>
      <c r="AA25" s="10" t="s">
        <v>94</v>
      </c>
      <c r="AB25" s="11">
        <f t="shared" si="1"/>
        <v>0.80812280000000003</v>
      </c>
    </row>
    <row r="26" spans="1:28" x14ac:dyDescent="0.35">
      <c r="A26" s="4">
        <v>5469</v>
      </c>
      <c r="B26" s="5" t="s">
        <v>113</v>
      </c>
      <c r="C26" s="6">
        <v>43719</v>
      </c>
      <c r="D26" s="7">
        <v>175</v>
      </c>
      <c r="E26" s="8" t="s">
        <v>54</v>
      </c>
      <c r="F26" s="7" t="s">
        <v>59</v>
      </c>
      <c r="G26" s="10" t="s">
        <v>60</v>
      </c>
      <c r="H26" s="7" t="str">
        <f>"000015"</f>
        <v>000015</v>
      </c>
      <c r="I26" s="6">
        <v>42934</v>
      </c>
      <c r="J26" s="7" t="str">
        <f>"000036"</f>
        <v>000036</v>
      </c>
      <c r="K26" s="6">
        <v>43693</v>
      </c>
      <c r="L26" s="7" t="str">
        <f>"000035"</f>
        <v>000035</v>
      </c>
      <c r="M26" s="6">
        <v>43693</v>
      </c>
      <c r="N26" s="7">
        <v>16</v>
      </c>
      <c r="O26" s="7" t="str">
        <f>"004900"</f>
        <v>004900</v>
      </c>
      <c r="P26" s="6">
        <v>43711</v>
      </c>
      <c r="Q26" s="11">
        <v>3.6865600000000001</v>
      </c>
      <c r="R26" s="11">
        <v>0.48887999999999998</v>
      </c>
      <c r="S26" s="11">
        <v>3.1976800000000001</v>
      </c>
      <c r="T26" s="7">
        <v>179</v>
      </c>
      <c r="U26" s="6">
        <v>43719</v>
      </c>
      <c r="V26" s="7">
        <v>9880795895</v>
      </c>
      <c r="W26" s="10" t="s">
        <v>61</v>
      </c>
      <c r="X26" s="7" t="s">
        <v>36</v>
      </c>
      <c r="Y26" s="10" t="s">
        <v>35</v>
      </c>
      <c r="Z26" s="7" t="s">
        <v>50</v>
      </c>
      <c r="AA26" s="10" t="s">
        <v>51</v>
      </c>
      <c r="AB26" s="11">
        <f t="shared" si="1"/>
        <v>3.6865599999999998E-2</v>
      </c>
    </row>
    <row r="27" spans="1:28" x14ac:dyDescent="0.35">
      <c r="A27" s="4">
        <v>5470</v>
      </c>
      <c r="B27" s="5" t="s">
        <v>120</v>
      </c>
      <c r="C27" s="6">
        <v>43748</v>
      </c>
      <c r="D27" s="4">
        <v>175</v>
      </c>
      <c r="E27" s="8" t="s">
        <v>54</v>
      </c>
      <c r="F27" s="7" t="s">
        <v>121</v>
      </c>
      <c r="G27" s="8" t="s">
        <v>122</v>
      </c>
      <c r="H27" s="7" t="str">
        <f>"000070"</f>
        <v>000070</v>
      </c>
      <c r="I27" s="6">
        <v>43251</v>
      </c>
      <c r="J27" s="7" t="str">
        <f>"000009"</f>
        <v>000009</v>
      </c>
      <c r="K27" s="6">
        <v>43251</v>
      </c>
      <c r="L27" s="7" t="str">
        <f>"000004"</f>
        <v>000004</v>
      </c>
      <c r="M27" s="6">
        <v>43251</v>
      </c>
      <c r="N27" s="7">
        <v>18</v>
      </c>
      <c r="O27" s="7" t="str">
        <f>"005649"</f>
        <v>005649</v>
      </c>
      <c r="P27" s="6">
        <v>43741</v>
      </c>
      <c r="Q27" s="9">
        <v>24.947489999999998</v>
      </c>
      <c r="R27" s="9">
        <v>3.2183999999999999</v>
      </c>
      <c r="S27" s="9">
        <v>21.729089999999999</v>
      </c>
      <c r="T27" s="7">
        <v>13</v>
      </c>
      <c r="U27" s="6">
        <v>43748</v>
      </c>
      <c r="V27" s="7">
        <v>9448510301</v>
      </c>
      <c r="W27" s="8" t="s">
        <v>123</v>
      </c>
      <c r="X27" s="7" t="s">
        <v>124</v>
      </c>
      <c r="Y27" s="8" t="s">
        <v>125</v>
      </c>
      <c r="Z27" s="7" t="s">
        <v>50</v>
      </c>
      <c r="AA27" s="8" t="s">
        <v>51</v>
      </c>
      <c r="AB27" s="9">
        <v>0.24947489999999997</v>
      </c>
    </row>
    <row r="28" spans="1:28" x14ac:dyDescent="0.35">
      <c r="A28" s="4">
        <v>5471</v>
      </c>
      <c r="B28" s="5" t="s">
        <v>120</v>
      </c>
      <c r="C28" s="6">
        <v>43752</v>
      </c>
      <c r="D28" s="4">
        <v>175</v>
      </c>
      <c r="E28" s="8" t="s">
        <v>54</v>
      </c>
      <c r="F28" s="7" t="s">
        <v>126</v>
      </c>
      <c r="G28" s="8" t="s">
        <v>127</v>
      </c>
      <c r="H28" s="7" t="str">
        <f>"000022"</f>
        <v>000022</v>
      </c>
      <c r="I28" s="6">
        <v>43512</v>
      </c>
      <c r="J28" s="7" t="str">
        <f>"000006"</f>
        <v>000006</v>
      </c>
      <c r="K28" s="6">
        <v>43676</v>
      </c>
      <c r="L28" s="7" t="str">
        <f>"000005"</f>
        <v>000005</v>
      </c>
      <c r="M28" s="6">
        <v>43677</v>
      </c>
      <c r="N28" s="7">
        <v>17</v>
      </c>
      <c r="O28" s="7" t="str">
        <f>"005678"</f>
        <v>005678</v>
      </c>
      <c r="P28" s="6">
        <v>43748</v>
      </c>
      <c r="Q28" s="9">
        <v>14.5357</v>
      </c>
      <c r="R28" s="9">
        <v>1.34999</v>
      </c>
      <c r="S28" s="9">
        <v>13.18571</v>
      </c>
      <c r="T28" s="7">
        <v>13</v>
      </c>
      <c r="U28" s="6">
        <v>43752</v>
      </c>
      <c r="V28" s="7">
        <v>9980795596</v>
      </c>
      <c r="W28" s="8" t="s">
        <v>128</v>
      </c>
      <c r="X28" s="7" t="s">
        <v>98</v>
      </c>
      <c r="Y28" s="8" t="s">
        <v>99</v>
      </c>
      <c r="Z28" s="7" t="s">
        <v>93</v>
      </c>
      <c r="AA28" s="8" t="s">
        <v>94</v>
      </c>
      <c r="AB28" s="9">
        <v>0.14535700000000001</v>
      </c>
    </row>
    <row r="29" spans="1:28" x14ac:dyDescent="0.35">
      <c r="A29" s="4">
        <v>5472</v>
      </c>
      <c r="B29" s="5" t="s">
        <v>120</v>
      </c>
      <c r="C29" s="6">
        <v>43757</v>
      </c>
      <c r="D29" s="4">
        <v>175</v>
      </c>
      <c r="E29" s="8" t="s">
        <v>54</v>
      </c>
      <c r="F29" s="7" t="s">
        <v>129</v>
      </c>
      <c r="G29" s="8" t="s">
        <v>130</v>
      </c>
      <c r="H29" s="7" t="str">
        <f>"000057"</f>
        <v>000057</v>
      </c>
      <c r="I29" s="6">
        <v>43106</v>
      </c>
      <c r="J29" s="7" t="str">
        <f>"000007"</f>
        <v>000007</v>
      </c>
      <c r="K29" s="6">
        <v>43220</v>
      </c>
      <c r="L29" s="7" t="str">
        <f>"000022"</f>
        <v>000022</v>
      </c>
      <c r="M29" s="6">
        <v>43220</v>
      </c>
      <c r="N29" s="7">
        <v>18</v>
      </c>
      <c r="O29" s="7" t="str">
        <f>"005577"</f>
        <v>005577</v>
      </c>
      <c r="P29" s="6">
        <v>43739</v>
      </c>
      <c r="Q29" s="9">
        <v>199.42218</v>
      </c>
      <c r="R29" s="9">
        <v>17.552600000000002</v>
      </c>
      <c r="S29" s="9">
        <v>181.86958000000001</v>
      </c>
      <c r="T29" s="7">
        <v>13</v>
      </c>
      <c r="U29" s="6">
        <v>43757</v>
      </c>
      <c r="V29" s="7">
        <v>9999999999</v>
      </c>
      <c r="W29" s="8" t="s">
        <v>45</v>
      </c>
      <c r="X29" s="7" t="s">
        <v>131</v>
      </c>
      <c r="Y29" s="8" t="s">
        <v>132</v>
      </c>
      <c r="Z29" s="7" t="s">
        <v>52</v>
      </c>
      <c r="AA29" s="8" t="s">
        <v>53</v>
      </c>
      <c r="AB29" s="9">
        <v>1.9942218</v>
      </c>
    </row>
    <row r="30" spans="1:28" x14ac:dyDescent="0.35">
      <c r="A30" s="4">
        <v>5473</v>
      </c>
      <c r="B30" s="5" t="s">
        <v>120</v>
      </c>
      <c r="C30" s="6">
        <v>43757</v>
      </c>
      <c r="D30" s="4">
        <v>175</v>
      </c>
      <c r="E30" s="8" t="s">
        <v>54</v>
      </c>
      <c r="F30" s="7" t="s">
        <v>133</v>
      </c>
      <c r="G30" s="8" t="s">
        <v>134</v>
      </c>
      <c r="H30" s="7" t="str">
        <f>"000056"</f>
        <v>000056</v>
      </c>
      <c r="I30" s="6">
        <v>43106</v>
      </c>
      <c r="J30" s="7" t="str">
        <f>"000008"</f>
        <v>000008</v>
      </c>
      <c r="K30" s="6">
        <v>43220</v>
      </c>
      <c r="L30" s="7" t="str">
        <f>"000023"</f>
        <v>000023</v>
      </c>
      <c r="M30" s="6">
        <v>43220</v>
      </c>
      <c r="N30" s="7">
        <v>18</v>
      </c>
      <c r="O30" s="7" t="str">
        <f>"005578"</f>
        <v>005578</v>
      </c>
      <c r="P30" s="6">
        <v>43739</v>
      </c>
      <c r="Q30" s="9">
        <v>99.898790000000005</v>
      </c>
      <c r="R30" s="9">
        <v>8.8116699999999994</v>
      </c>
      <c r="S30" s="9">
        <v>91.087119999999999</v>
      </c>
      <c r="T30" s="7">
        <v>13</v>
      </c>
      <c r="U30" s="6">
        <v>43757</v>
      </c>
      <c r="V30" s="7">
        <v>9999999999</v>
      </c>
      <c r="W30" s="8" t="s">
        <v>45</v>
      </c>
      <c r="X30" s="7" t="s">
        <v>131</v>
      </c>
      <c r="Y30" s="8" t="s">
        <v>132</v>
      </c>
      <c r="Z30" s="7" t="s">
        <v>52</v>
      </c>
      <c r="AA30" s="8" t="s">
        <v>53</v>
      </c>
      <c r="AB30" s="9">
        <v>0.99898790000000004</v>
      </c>
    </row>
    <row r="31" spans="1:28" x14ac:dyDescent="0.35">
      <c r="A31" s="4">
        <v>5474</v>
      </c>
      <c r="B31" s="5" t="s">
        <v>135</v>
      </c>
      <c r="C31" s="6">
        <v>43788</v>
      </c>
      <c r="D31" s="4">
        <v>175</v>
      </c>
      <c r="E31" s="8" t="s">
        <v>54</v>
      </c>
      <c r="F31" s="7" t="s">
        <v>136</v>
      </c>
      <c r="G31" s="8" t="s">
        <v>137</v>
      </c>
      <c r="H31" s="7" t="str">
        <f>"000029"</f>
        <v>000029</v>
      </c>
      <c r="I31" s="6">
        <v>43069</v>
      </c>
      <c r="J31" s="7" t="str">
        <f>"000018"</f>
        <v>000018</v>
      </c>
      <c r="K31" s="6">
        <v>43069</v>
      </c>
      <c r="L31" s="7" t="str">
        <f>"000028"</f>
        <v>000028</v>
      </c>
      <c r="M31" s="6">
        <v>43069</v>
      </c>
      <c r="N31" s="7">
        <v>16</v>
      </c>
      <c r="O31" s="7" t="str">
        <f>"006178"</f>
        <v>006178</v>
      </c>
      <c r="P31" s="6">
        <v>43781</v>
      </c>
      <c r="Q31" s="9">
        <v>20.497720000000001</v>
      </c>
      <c r="R31" s="9">
        <v>2.5375999999999999</v>
      </c>
      <c r="S31" s="9">
        <v>17.96012</v>
      </c>
      <c r="T31" s="7">
        <v>13</v>
      </c>
      <c r="U31" s="6">
        <v>43788</v>
      </c>
      <c r="V31" s="7">
        <v>9845600457</v>
      </c>
      <c r="W31" s="8" t="s">
        <v>138</v>
      </c>
      <c r="X31" s="7" t="s">
        <v>30</v>
      </c>
      <c r="Y31" s="8" t="s">
        <v>31</v>
      </c>
      <c r="Z31" s="7" t="s">
        <v>52</v>
      </c>
      <c r="AA31" s="8" t="s">
        <v>53</v>
      </c>
      <c r="AB31" s="9">
        <v>0.2049772</v>
      </c>
    </row>
    <row r="32" spans="1:28" x14ac:dyDescent="0.35">
      <c r="A32" s="4">
        <v>5475</v>
      </c>
      <c r="B32" s="5" t="s">
        <v>135</v>
      </c>
      <c r="C32" s="6">
        <v>43789</v>
      </c>
      <c r="D32" s="4">
        <v>175</v>
      </c>
      <c r="E32" s="8" t="s">
        <v>54</v>
      </c>
      <c r="F32" s="7" t="s">
        <v>139</v>
      </c>
      <c r="G32" s="8" t="s">
        <v>140</v>
      </c>
      <c r="H32" s="7" t="str">
        <f>"000008"</f>
        <v>000008</v>
      </c>
      <c r="I32" s="6">
        <v>42853</v>
      </c>
      <c r="J32" s="7" t="str">
        <f>"000032"</f>
        <v>000032</v>
      </c>
      <c r="K32" s="6">
        <v>43069</v>
      </c>
      <c r="L32" s="7" t="str">
        <f>"000032"</f>
        <v>000032</v>
      </c>
      <c r="M32" s="6">
        <v>43069</v>
      </c>
      <c r="N32" s="7">
        <v>17</v>
      </c>
      <c r="O32" s="7" t="str">
        <f>"006224"</f>
        <v>006224</v>
      </c>
      <c r="P32" s="6">
        <v>43782</v>
      </c>
      <c r="Q32" s="9">
        <v>24.63505</v>
      </c>
      <c r="R32" s="9">
        <v>2.8517700000000001</v>
      </c>
      <c r="S32" s="9">
        <v>21.783280000000001</v>
      </c>
      <c r="T32" s="7">
        <v>13</v>
      </c>
      <c r="U32" s="6">
        <v>43789</v>
      </c>
      <c r="V32" s="7">
        <v>9999999999</v>
      </c>
      <c r="W32" s="8" t="s">
        <v>45</v>
      </c>
      <c r="X32" s="7" t="s">
        <v>141</v>
      </c>
      <c r="Y32" s="8" t="s">
        <v>142</v>
      </c>
      <c r="Z32" s="7" t="s">
        <v>93</v>
      </c>
      <c r="AA32" s="8" t="s">
        <v>94</v>
      </c>
      <c r="AB32" s="9">
        <v>0.2463505</v>
      </c>
    </row>
    <row r="33" spans="1:28" x14ac:dyDescent="0.35">
      <c r="A33" s="4">
        <v>5476</v>
      </c>
      <c r="B33" s="5" t="s">
        <v>143</v>
      </c>
      <c r="C33" s="6">
        <v>43805</v>
      </c>
      <c r="D33" s="4">
        <v>175</v>
      </c>
      <c r="E33" s="8" t="s">
        <v>54</v>
      </c>
      <c r="F33" s="7" t="s">
        <v>144</v>
      </c>
      <c r="G33" s="8" t="s">
        <v>145</v>
      </c>
      <c r="H33" s="7" t="str">
        <f>"000136"</f>
        <v>000136</v>
      </c>
      <c r="I33" s="6">
        <v>43532</v>
      </c>
      <c r="J33" s="7" t="str">
        <f>"000042"</f>
        <v>000042</v>
      </c>
      <c r="K33" s="6">
        <v>43675</v>
      </c>
      <c r="L33" s="7" t="str">
        <f>"000106"</f>
        <v>000106</v>
      </c>
      <c r="M33" s="6">
        <v>43675</v>
      </c>
      <c r="N33" s="7">
        <v>19</v>
      </c>
      <c r="O33" s="7" t="str">
        <f>"006647"</f>
        <v>006647</v>
      </c>
      <c r="P33" s="6">
        <v>43803</v>
      </c>
      <c r="Q33" s="9">
        <v>82.617239999999995</v>
      </c>
      <c r="R33" s="9">
        <v>7.1098999999999997</v>
      </c>
      <c r="S33" s="9">
        <v>75.507339999999999</v>
      </c>
      <c r="T33" s="7">
        <v>13</v>
      </c>
      <c r="U33" s="6">
        <v>43805</v>
      </c>
      <c r="V33" s="7">
        <v>9999999999</v>
      </c>
      <c r="W33" s="8" t="s">
        <v>45</v>
      </c>
      <c r="X33" s="7" t="s">
        <v>146</v>
      </c>
      <c r="Y33" s="8" t="s">
        <v>147</v>
      </c>
      <c r="Z33" s="7" t="s">
        <v>52</v>
      </c>
      <c r="AA33" s="8" t="s">
        <v>53</v>
      </c>
      <c r="AB33" s="9">
        <v>0.82617239999999992</v>
      </c>
    </row>
    <row r="34" spans="1:28" x14ac:dyDescent="0.35">
      <c r="A34" s="4">
        <v>5477</v>
      </c>
      <c r="B34" s="5" t="s">
        <v>143</v>
      </c>
      <c r="C34" s="6">
        <v>43818</v>
      </c>
      <c r="D34" s="4">
        <v>175</v>
      </c>
      <c r="E34" s="8" t="s">
        <v>54</v>
      </c>
      <c r="F34" s="7" t="s">
        <v>148</v>
      </c>
      <c r="G34" s="8" t="s">
        <v>149</v>
      </c>
      <c r="H34" s="7" t="str">
        <f>"000180"</f>
        <v>000180</v>
      </c>
      <c r="I34" s="6">
        <v>43705</v>
      </c>
      <c r="J34" s="7" t="str">
        <f>"000088"</f>
        <v>000088</v>
      </c>
      <c r="K34" s="6">
        <v>43805</v>
      </c>
      <c r="L34" s="7" t="str">
        <f>"000220"</f>
        <v>000220</v>
      </c>
      <c r="M34" s="6">
        <v>43805</v>
      </c>
      <c r="N34" s="7">
        <v>19</v>
      </c>
      <c r="O34" s="7" t="str">
        <f>"006844"</f>
        <v>006844</v>
      </c>
      <c r="P34" s="6">
        <v>43815</v>
      </c>
      <c r="Q34" s="9">
        <v>49.830030000000001</v>
      </c>
      <c r="R34" s="9">
        <v>4.45817</v>
      </c>
      <c r="S34" s="9">
        <v>45.371859999999998</v>
      </c>
      <c r="T34" s="7">
        <v>13</v>
      </c>
      <c r="U34" s="6">
        <v>43818</v>
      </c>
      <c r="V34" s="7">
        <v>9999999999</v>
      </c>
      <c r="W34" s="8" t="s">
        <v>45</v>
      </c>
      <c r="X34" s="7" t="s">
        <v>37</v>
      </c>
      <c r="Y34" s="8" t="s">
        <v>38</v>
      </c>
      <c r="Z34" s="7" t="s">
        <v>52</v>
      </c>
      <c r="AA34" s="8" t="s">
        <v>53</v>
      </c>
      <c r="AB34" s="9">
        <v>0.49830030000000003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2020-01-30T07:03:41Z</dcterms:modified>
</cp:coreProperties>
</file>