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L27" i="1"/>
  <c r="J27" i="1"/>
  <c r="H27" i="1"/>
  <c r="O26" i="1"/>
  <c r="L26" i="1"/>
  <c r="J26" i="1"/>
  <c r="H26" i="1"/>
  <c r="O25" i="1"/>
  <c r="L25" i="1"/>
  <c r="J25" i="1"/>
  <c r="H25"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O11" i="1"/>
  <c r="L11" i="1"/>
  <c r="J11" i="1"/>
  <c r="H11" i="1"/>
  <c r="O10" i="1"/>
  <c r="L10" i="1"/>
  <c r="J10" i="1"/>
  <c r="H10"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<sst xmlns="http://schemas.openxmlformats.org/spreadsheetml/2006/main" count="262" uniqueCount="123">
  <si>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</si>
  <si>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</si>
  <si>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</si>
  <si>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</si>
  <si>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</si>
  <si>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</si>
  <si>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</si>
  <si>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</si>
  <si>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</si>
  <si>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</si>
  <si>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</si>
  <si>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</si>
  <si>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</si>
  <si>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</si>
  <si>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</si>
  <si>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</si>
  <si>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</si>
  <si>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</si>
  <si>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</si>
  <si>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</si>
  <si>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</si>
  <si>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</si>
  <si>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</si>
  <si>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</si>
  <si>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</si>
  <si>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</si>
  <si>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</si>
  <si>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</si>
  <si>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</si>
  <si>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</si>
  <si>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</si>
  <si>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</si>
  <si>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</si>
  <si>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 and R to Street Lights - Replacement of Burnt Bulbs etc. (Package)</t>
  </si>
  <si>
    <t>P0300</t>
  </si>
  <si>
    <t>P3111</t>
  </si>
  <si>
    <t>State Finance Commission Untied Grant Works</t>
  </si>
  <si>
    <t>P3293</t>
  </si>
  <si>
    <t>14th Finance Commission Works - Drinking Water</t>
  </si>
  <si>
    <t>P3106</t>
  </si>
  <si>
    <t>Nagarothana Works</t>
  </si>
  <si>
    <t>ddo313</t>
  </si>
  <si>
    <t xml:space="preserve"> Chief Engineer SWD Central Zone</t>
  </si>
  <si>
    <t>ddo258</t>
  </si>
  <si>
    <t xml:space="preserve"> Executive Engineer Electrical South Zone</t>
  </si>
  <si>
    <t>Executive Engineer-3</t>
  </si>
  <si>
    <t>P3297</t>
  </si>
  <si>
    <t>14th Finance Commission Grants - SWD Works</t>
  </si>
  <si>
    <t>ddo270</t>
  </si>
  <si>
    <t xml:space="preserve"> Assistant Executive Engineer BTM Layout South Zone</t>
  </si>
  <si>
    <t>Sri. Y H Krishna</t>
  </si>
  <si>
    <t>M/s. Lakshmikantha Electricals (Thimmappa.R)</t>
  </si>
  <si>
    <t>BTM Layout</t>
  </si>
  <si>
    <t>176-16-000001</t>
  </si>
  <si>
    <t>Operation and Maintenance of Street Lighting System in Ward No.176 Package S-28 of South Zone</t>
  </si>
  <si>
    <t>176-18-000010</t>
  </si>
  <si>
    <t>Digging Borewell and water pipeline in ward no 176</t>
  </si>
  <si>
    <t>176-18-000006</t>
  </si>
  <si>
    <t>Construction of RCC Box drain from Spandana office to Silk board junction through KAS colony in ward No. 176</t>
  </si>
  <si>
    <t>Sri S Manjunath</t>
  </si>
  <si>
    <t>176-17-000030</t>
  </si>
  <si>
    <t>Improvements to drains at Alliance College road, 13th A Main road, in Ward No-176 BTM 2nd Stage</t>
  </si>
  <si>
    <t>N Mahesh Kumar</t>
  </si>
  <si>
    <t>176-13-000020</t>
  </si>
  <si>
    <t>Construction of DWC Center ward no 172 and 176 Silk board junction fly over hosur main road</t>
  </si>
  <si>
    <t>M/s.Almas Constructions</t>
  </si>
  <si>
    <t>P2906</t>
  </si>
  <si>
    <t>Solid waste management basic infra works unde 13th finance commission grants (Est 200 Cr)</t>
  </si>
  <si>
    <t>176-18-000032</t>
  </si>
  <si>
    <t xml:space="preserve">Improvements of Secondary and territiary Storm water drains in ward no 176 BTM Layout </t>
  </si>
  <si>
    <t>Operation and Maintenance of Street Lighting System in Ward No.176 Package  S-28 of South Zone</t>
  </si>
  <si>
    <t>176-17-000029</t>
  </si>
  <si>
    <t>Improvements to drains 12th  A  C S 17th 18th 19th and 20 th Cross  in Ward No-176 BTM 2nd Stage</t>
  </si>
  <si>
    <t>Dasarathe Rami reddy</t>
  </si>
  <si>
    <t>176-17-000020</t>
  </si>
  <si>
    <t>Providing open Gym equipments to EWS colony park and other improvements to parks in BTM layout ward no 176</t>
  </si>
  <si>
    <t>Sri R Velayudham</t>
  </si>
  <si>
    <t>July</t>
  </si>
  <si>
    <t>176-17-000027</t>
  </si>
  <si>
    <t>Improvements to drains to 26th cross, 27th cross,28th cross and 7th Main in Ward No-176 BTM 2nd Stage</t>
  </si>
  <si>
    <t>K. C. Sridhar</t>
  </si>
  <si>
    <t>176-17-000026</t>
  </si>
  <si>
    <t>Providing and Supplying of missing and damaged slabs in in Ward No-176 BTM 2nd Stage</t>
  </si>
  <si>
    <t>K. C. Manjunath</t>
  </si>
  <si>
    <t>176-18-000027</t>
  </si>
  <si>
    <t xml:space="preserve">Desilting Secondary Strom Water Drain from Mico Layout to 29th main road in Ward No:176 BTM Layout </t>
  </si>
  <si>
    <t>Sri. Narasimaiah Venkatesh</t>
  </si>
  <si>
    <t>P3296</t>
  </si>
  <si>
    <t>14th Finance Commission Works - Road and Footpath Maintenance</t>
  </si>
  <si>
    <t>176-17-000037</t>
  </si>
  <si>
    <t>Improvements to Drains at BDA Plots in Ward No. 176 BTM 2nd Stage</t>
  </si>
  <si>
    <t>K C Sridhar</t>
  </si>
  <si>
    <t>P3075</t>
  </si>
  <si>
    <t>Special comprehensive development works in Bangalore city (Bangalore city in charge Minister Discretionary Grants)</t>
  </si>
  <si>
    <t>August</t>
  </si>
  <si>
    <t>176-17-000040</t>
  </si>
  <si>
    <t>Improvements to Drains and other Improvement works at Temple Surroundings BTM Layout 2nd Stage in Ward no:176</t>
  </si>
  <si>
    <t>k.C. Sridhar</t>
  </si>
  <si>
    <t>176-17-000039</t>
  </si>
  <si>
    <t>Improvements to Drains at 24th Main and Cross Roads in BTM 2nd stage ward No:176 BTM</t>
  </si>
  <si>
    <t>176-18-000002</t>
  </si>
  <si>
    <t>Comprehensive development of bad road and improvement to road side drains footpath asphalting and concreteting including culverts to selected main and other connecting roads in ward no 151 173 147 148 and 176 in BTM Division of South Zone Package-6 -11 works (11 of 14 works)</t>
  </si>
  <si>
    <t>Sri. Nagaraj M T</t>
  </si>
  <si>
    <t>P3158</t>
  </si>
  <si>
    <t>SIP Infrastructure Project works</t>
  </si>
  <si>
    <t>176-18-000029</t>
  </si>
  <si>
    <t xml:space="preserve">Construction of 1st Floor to The Samudaya Bhavana at KAS Layout in Ward No: 176 </t>
  </si>
  <si>
    <t>Sri. Mohan Kumar N</t>
  </si>
  <si>
    <t>November</t>
  </si>
  <si>
    <t>December</t>
  </si>
  <si>
    <t>176-18-000011</t>
  </si>
  <si>
    <t>Construction of Public Toilet at 16th main road in ward no 176 BTM Layout</t>
  </si>
  <si>
    <t>Sri Srinivasa Reddy</t>
  </si>
  <si>
    <t>P3294</t>
  </si>
  <si>
    <t>14th Finance Commission Works - General Public ToiletandSeptage Maintenance</t>
  </si>
  <si>
    <t>176-19-000014</t>
  </si>
  <si>
    <t>Providing water supply line and Maintenance of Borewells in ward no 176</t>
  </si>
  <si>
    <t>Sri. S R Ravindra (Sri Lakshmi Venkateshwara Enterprises)</t>
  </si>
  <si>
    <t>176-17-000061</t>
  </si>
  <si>
    <t xml:space="preserve">Improvements to drains and culverts in ward 176 </t>
  </si>
  <si>
    <t>M/s KRIDL</t>
  </si>
  <si>
    <t>P3110</t>
  </si>
  <si>
    <t>14th Finance Commission Grant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</si>
</sst>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tabSelected="1" workbookViewId="0">
      <selection activeCell="A2" sqref="A2:XFD27"/>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5478</v>
      </c>
      <c r="B2" s="5" t="s">
        <v>28</v>
      </c>
      <c r="C2" s="6">
        <v>43567</v>
      </c>
      <c r="D2" s="7">
        <v>176</v>
      </c>
      <c r="E2" s="8" t="s">
        <v>52</v>
      </c>
      <c r="F2" s="7" t="s">
        <v>53</v>
      </c>
      <c r="G2" s="8" t="s">
        <v>54</v>
      </c>
      <c r="H2" s="7" t="str">
        <f>"000002"</f>
        <v>000002</v>
      </c>
      <c r="I2" s="6">
        <v>42930</v>
      </c>
      <c r="J2" s="7" t="str">
        <f>"000174"</f>
        <v>000174</v>
      </c>
      <c r="K2" s="6">
        <v>43482</v>
      </c>
      <c r="L2" s="7" t="str">
        <f>"000177"</f>
        <v>000177</v>
      </c>
      <c r="M2" s="6">
        <v>43482</v>
      </c>
      <c r="N2" s="7">
        <v>16</v>
      </c>
      <c r="O2" s="7" t="str">
        <f>"000797"</f>
        <v>000797</v>
      </c>
      <c r="P2" s="6">
        <v>43578</v>
      </c>
      <c r="Q2" s="9">
        <v>10.99647</v>
      </c>
      <c r="R2" s="9">
        <v>0.88875000000000004</v>
      </c>
      <c r="S2" s="9">
        <v>10.10772</v>
      </c>
      <c r="T2" s="7">
        <v>17</v>
      </c>
      <c r="U2" s="6">
        <v>43567</v>
      </c>
      <c r="V2" s="7">
        <v>0</v>
      </c>
      <c r="W2" s="8" t="s">
        <v>51</v>
      </c>
      <c r="X2" s="7" t="s">
        <v>34</v>
      </c>
      <c r="Y2" s="8" t="s">
        <v>33</v>
      </c>
      <c r="Z2" s="7" t="s">
        <v>43</v>
      </c>
      <c r="AA2" s="8" t="s">
        <v>44</v>
      </c>
      <c r="AB2" s="9">
        <f t="shared" ref="AB2:AB8" si="0">Q2/100</f>
        <v>0.1099647</v>
      </c>
    </row>
    <row r="3" spans="1:28" x14ac:dyDescent="0.35">
      <c r="A3" s="4">
        <v>5479</v>
      </c>
      <c r="B3" s="5" t="s">
        <v>28</v>
      </c>
      <c r="C3" s="6">
        <v>43578</v>
      </c>
      <c r="D3" s="7">
        <v>176</v>
      </c>
      <c r="E3" s="8" t="s">
        <v>52</v>
      </c>
      <c r="F3" s="7" t="s">
        <v>55</v>
      </c>
      <c r="G3" s="8" t="s">
        <v>56</v>
      </c>
      <c r="H3" s="7" t="str">
        <f>"000417"</f>
        <v>000417</v>
      </c>
      <c r="I3" s="6">
        <v>43483</v>
      </c>
      <c r="J3" s="7" t="str">
        <f>"000105"</f>
        <v>000105</v>
      </c>
      <c r="K3" s="6">
        <v>43500</v>
      </c>
      <c r="L3" s="7" t="str">
        <f>"000225"</f>
        <v>000225</v>
      </c>
      <c r="M3" s="6">
        <v>43509</v>
      </c>
      <c r="N3" s="7">
        <v>18</v>
      </c>
      <c r="O3" s="7" t="str">
        <f>"000701"</f>
        <v>000701</v>
      </c>
      <c r="P3" s="6">
        <v>43577</v>
      </c>
      <c r="Q3" s="9">
        <v>19.220559999999999</v>
      </c>
      <c r="R3" s="9">
        <v>1.8978600000000001</v>
      </c>
      <c r="S3" s="9">
        <v>17.322700000000001</v>
      </c>
      <c r="T3" s="7">
        <v>24</v>
      </c>
      <c r="U3" s="6">
        <v>43578</v>
      </c>
      <c r="V3" s="7">
        <v>9845135453</v>
      </c>
      <c r="W3" s="8" t="s">
        <v>50</v>
      </c>
      <c r="X3" s="7" t="s">
        <v>37</v>
      </c>
      <c r="Y3" s="8" t="s">
        <v>38</v>
      </c>
      <c r="Z3" s="7" t="s">
        <v>48</v>
      </c>
      <c r="AA3" s="8" t="s">
        <v>49</v>
      </c>
      <c r="AB3" s="9">
        <f t="shared" si="0"/>
        <v>0.19220559999999998</v>
      </c>
    </row>
    <row r="4" spans="1:28" x14ac:dyDescent="0.35">
      <c r="A4" s="4">
        <v>5480</v>
      </c>
      <c r="B4" s="5" t="s">
        <v>28</v>
      </c>
      <c r="C4" s="6">
        <v>43580</v>
      </c>
      <c r="D4" s="7">
        <v>176</v>
      </c>
      <c r="E4" s="8" t="s">
        <v>52</v>
      </c>
      <c r="F4" s="7" t="s">
        <v>53</v>
      </c>
      <c r="G4" s="8" t="s">
        <v>54</v>
      </c>
      <c r="H4" s="7" t="str">
        <f>"000002"</f>
        <v>000002</v>
      </c>
      <c r="I4" s="6">
        <v>42930</v>
      </c>
      <c r="J4" s="7" t="str">
        <f>"000037"</f>
        <v>000037</v>
      </c>
      <c r="K4" s="6">
        <v>43599</v>
      </c>
      <c r="L4" s="7" t="str">
        <f>"000038"</f>
        <v>000038</v>
      </c>
      <c r="M4" s="6">
        <v>43599</v>
      </c>
      <c r="N4" s="7">
        <v>16</v>
      </c>
      <c r="O4" s="7" t="str">
        <f>""</f>
        <v/>
      </c>
      <c r="P4" s="6"/>
      <c r="Q4" s="9">
        <v>9.5342300000000009</v>
      </c>
      <c r="R4" s="9">
        <v>0.73748999999999998</v>
      </c>
      <c r="S4" s="9">
        <v>8.7967399999999998</v>
      </c>
      <c r="T4" s="7">
        <v>29</v>
      </c>
      <c r="U4" s="6">
        <v>43580</v>
      </c>
      <c r="V4" s="7">
        <v>0</v>
      </c>
      <c r="W4" s="8" t="s">
        <v>51</v>
      </c>
      <c r="X4" s="7" t="s">
        <v>34</v>
      </c>
      <c r="Y4" s="8" t="s">
        <v>33</v>
      </c>
      <c r="Z4" s="7" t="s">
        <v>43</v>
      </c>
      <c r="AA4" s="8" t="s">
        <v>44</v>
      </c>
      <c r="AB4" s="9">
        <f t="shared" si="0"/>
        <v>9.5342300000000005E-2</v>
      </c>
    </row>
    <row r="5" spans="1:28" x14ac:dyDescent="0.35">
      <c r="A5" s="4">
        <v>5481</v>
      </c>
      <c r="B5" s="5" t="s">
        <v>32</v>
      </c>
      <c r="C5" s="6">
        <v>43588</v>
      </c>
      <c r="D5" s="7">
        <v>176</v>
      </c>
      <c r="E5" s="8" t="s">
        <v>52</v>
      </c>
      <c r="F5" s="7" t="s">
        <v>57</v>
      </c>
      <c r="G5" s="8" t="s">
        <v>58</v>
      </c>
      <c r="H5" s="7" t="str">
        <f>"000011"</f>
        <v>000011</v>
      </c>
      <c r="I5" s="6">
        <v>43532</v>
      </c>
      <c r="J5" s="7" t="str">
        <f>"000022"</f>
        <v>000022</v>
      </c>
      <c r="K5" s="6">
        <v>43532</v>
      </c>
      <c r="L5" s="7" t="str">
        <f>"000293"</f>
        <v>000293</v>
      </c>
      <c r="M5" s="6">
        <v>43535</v>
      </c>
      <c r="N5" s="7">
        <v>18</v>
      </c>
      <c r="O5" s="7" t="str">
        <f>"001172"</f>
        <v>001172</v>
      </c>
      <c r="P5" s="6">
        <v>43581</v>
      </c>
      <c r="Q5" s="9">
        <v>151.31</v>
      </c>
      <c r="R5" s="9">
        <v>6.6739600000000001</v>
      </c>
      <c r="S5" s="9">
        <v>144.63604000000001</v>
      </c>
      <c r="T5" s="7">
        <v>33</v>
      </c>
      <c r="U5" s="6">
        <v>43588</v>
      </c>
      <c r="V5" s="7">
        <v>9845187748</v>
      </c>
      <c r="W5" s="8" t="s">
        <v>59</v>
      </c>
      <c r="X5" s="7" t="s">
        <v>39</v>
      </c>
      <c r="Y5" s="8" t="s">
        <v>40</v>
      </c>
      <c r="Z5" s="7" t="s">
        <v>41</v>
      </c>
      <c r="AA5" s="8" t="s">
        <v>42</v>
      </c>
      <c r="AB5" s="9">
        <f t="shared" si="0"/>
        <v>1.5131000000000001</v>
      </c>
    </row>
    <row r="6" spans="1:28" x14ac:dyDescent="0.35">
      <c r="A6" s="4">
        <v>5482</v>
      </c>
      <c r="B6" s="5" t="s">
        <v>32</v>
      </c>
      <c r="C6" s="6">
        <v>43591</v>
      </c>
      <c r="D6" s="7">
        <v>176</v>
      </c>
      <c r="E6" s="8" t="s">
        <v>52</v>
      </c>
      <c r="F6" s="7" t="s">
        <v>60</v>
      </c>
      <c r="G6" s="8" t="s">
        <v>61</v>
      </c>
      <c r="H6" s="7" t="str">
        <f>"000005"</f>
        <v>000005</v>
      </c>
      <c r="I6" s="6">
        <v>42929</v>
      </c>
      <c r="J6" s="7" t="str">
        <f>"000012"</f>
        <v>000012</v>
      </c>
      <c r="K6" s="6">
        <v>42929</v>
      </c>
      <c r="L6" s="7" t="str">
        <f>"000020"</f>
        <v>000020</v>
      </c>
      <c r="M6" s="6">
        <v>42931</v>
      </c>
      <c r="N6" s="7">
        <v>17</v>
      </c>
      <c r="O6" s="7" t="str">
        <f>"001186"</f>
        <v>001186</v>
      </c>
      <c r="P6" s="6">
        <v>43582</v>
      </c>
      <c r="Q6" s="9">
        <v>8.9323700000000006</v>
      </c>
      <c r="R6" s="9">
        <v>1.0761700000000001</v>
      </c>
      <c r="S6" s="9">
        <v>7.8562000000000003</v>
      </c>
      <c r="T6" s="7">
        <v>37</v>
      </c>
      <c r="U6" s="6">
        <v>43591</v>
      </c>
      <c r="V6" s="7">
        <v>9972040506</v>
      </c>
      <c r="W6" s="8" t="s">
        <v>62</v>
      </c>
      <c r="X6" s="7" t="s">
        <v>30</v>
      </c>
      <c r="Y6" s="8" t="s">
        <v>31</v>
      </c>
      <c r="Z6" s="7" t="s">
        <v>48</v>
      </c>
      <c r="AA6" s="8" t="s">
        <v>49</v>
      </c>
      <c r="AB6" s="9">
        <f t="shared" si="0"/>
        <v>8.9323700000000006E-2</v>
      </c>
    </row>
    <row r="7" spans="1:28" x14ac:dyDescent="0.35">
      <c r="A7" s="4">
        <v>5483</v>
      </c>
      <c r="B7" s="5" t="s">
        <v>32</v>
      </c>
      <c r="C7" s="6">
        <v>43591</v>
      </c>
      <c r="D7" s="7">
        <v>176</v>
      </c>
      <c r="E7" s="8" t="s">
        <v>52</v>
      </c>
      <c r="F7" s="7" t="s">
        <v>63</v>
      </c>
      <c r="G7" s="8" t="s">
        <v>64</v>
      </c>
      <c r="H7" s="7" t="str">
        <f>"000044"</f>
        <v>000044</v>
      </c>
      <c r="I7" s="6">
        <v>41666</v>
      </c>
      <c r="J7" s="7" t="str">
        <f>"091"</f>
        <v>091</v>
      </c>
      <c r="K7" s="6">
        <v>14</v>
      </c>
      <c r="L7" s="7" t="str">
        <f>"325"</f>
        <v>325</v>
      </c>
      <c r="M7" s="6">
        <v>14</v>
      </c>
      <c r="N7" s="7">
        <v>13</v>
      </c>
      <c r="O7" s="7" t="str">
        <f>"001222"</f>
        <v>001222</v>
      </c>
      <c r="P7" s="6">
        <v>43584</v>
      </c>
      <c r="Q7" s="9">
        <v>0.46367999999999998</v>
      </c>
      <c r="R7" s="9">
        <v>7.0680000000000007E-2</v>
      </c>
      <c r="S7" s="9">
        <v>0.39300000000000002</v>
      </c>
      <c r="T7" s="7">
        <v>38</v>
      </c>
      <c r="U7" s="6">
        <v>43591</v>
      </c>
      <c r="V7" s="7">
        <v>8861105438</v>
      </c>
      <c r="W7" s="8" t="s">
        <v>65</v>
      </c>
      <c r="X7" s="7" t="s">
        <v>66</v>
      </c>
      <c r="Y7" s="8" t="s">
        <v>67</v>
      </c>
      <c r="Z7" s="7" t="s">
        <v>43</v>
      </c>
      <c r="AA7" s="8" t="s">
        <v>44</v>
      </c>
      <c r="AB7" s="9">
        <f t="shared" si="0"/>
        <v>4.6367999999999999E-3</v>
      </c>
    </row>
    <row r="8" spans="1:28" x14ac:dyDescent="0.35">
      <c r="A8" s="4">
        <v>5484</v>
      </c>
      <c r="B8" s="5" t="s">
        <v>32</v>
      </c>
      <c r="C8" s="6">
        <v>43600</v>
      </c>
      <c r="D8" s="7">
        <v>176</v>
      </c>
      <c r="E8" s="8" t="s">
        <v>52</v>
      </c>
      <c r="F8" s="7" t="s">
        <v>68</v>
      </c>
      <c r="G8" s="8" t="s">
        <v>69</v>
      </c>
      <c r="H8" s="7" t="str">
        <f>"000007"</f>
        <v>000007</v>
      </c>
      <c r="I8" s="6">
        <v>43510</v>
      </c>
      <c r="J8" s="7" t="str">
        <f>"000024"</f>
        <v>000024</v>
      </c>
      <c r="K8" s="6">
        <v>43533</v>
      </c>
      <c r="L8" s="7" t="str">
        <f>"000296"</f>
        <v>000296</v>
      </c>
      <c r="M8" s="6">
        <v>43535</v>
      </c>
      <c r="N8" s="7">
        <v>18</v>
      </c>
      <c r="O8" s="7" t="str">
        <f>"001587"</f>
        <v>001587</v>
      </c>
      <c r="P8" s="6">
        <v>43600</v>
      </c>
      <c r="Q8" s="9">
        <v>9.9123000000000001</v>
      </c>
      <c r="R8" s="9">
        <v>1.1612199999999999</v>
      </c>
      <c r="S8" s="9">
        <v>8.75108</v>
      </c>
      <c r="T8" s="7">
        <v>46</v>
      </c>
      <c r="U8" s="6">
        <v>43600</v>
      </c>
      <c r="V8" s="7">
        <v>9986697126</v>
      </c>
      <c r="W8" s="8" t="s">
        <v>45</v>
      </c>
      <c r="X8" s="7" t="s">
        <v>46</v>
      </c>
      <c r="Y8" s="8" t="s">
        <v>47</v>
      </c>
      <c r="Z8" s="7" t="s">
        <v>41</v>
      </c>
      <c r="AA8" s="8" t="s">
        <v>42</v>
      </c>
      <c r="AB8" s="9">
        <f t="shared" si="0"/>
        <v>9.9123000000000003E-2</v>
      </c>
    </row>
    <row r="9" spans="1:28" x14ac:dyDescent="0.35">
      <c r="A9" s="4">
        <v>5485</v>
      </c>
      <c r="B9" s="5" t="s">
        <v>29</v>
      </c>
      <c r="C9" s="6">
        <v>43623</v>
      </c>
      <c r="D9" s="7">
        <v>176</v>
      </c>
      <c r="E9" s="8" t="s">
        <v>52</v>
      </c>
      <c r="F9" s="7" t="s">
        <v>53</v>
      </c>
      <c r="G9" s="8" t="s">
        <v>70</v>
      </c>
      <c r="H9" s="7" t="str">
        <f>"000002"</f>
        <v>000002</v>
      </c>
      <c r="I9" s="6">
        <v>42930</v>
      </c>
      <c r="J9" s="7" t="str">
        <f>"000037"</f>
        <v>000037</v>
      </c>
      <c r="K9" s="6">
        <v>43599</v>
      </c>
      <c r="L9" s="7" t="str">
        <f>"000038"</f>
        <v>000038</v>
      </c>
      <c r="M9" s="6">
        <v>43599</v>
      </c>
      <c r="N9" s="7">
        <v>16</v>
      </c>
      <c r="O9" s="7" t="str">
        <f>"002356"</f>
        <v>002356</v>
      </c>
      <c r="P9" s="6">
        <v>43619</v>
      </c>
      <c r="Q9" s="9">
        <v>5.49824</v>
      </c>
      <c r="R9" s="9">
        <v>0.42658000000000001</v>
      </c>
      <c r="S9" s="9">
        <v>5.0716599999999996</v>
      </c>
      <c r="T9" s="7">
        <v>73</v>
      </c>
      <c r="U9" s="6">
        <v>43623</v>
      </c>
      <c r="V9" s="7">
        <v>0</v>
      </c>
      <c r="W9" s="8" t="s">
        <v>51</v>
      </c>
      <c r="X9" s="7" t="s">
        <v>34</v>
      </c>
      <c r="Y9" s="8" t="s">
        <v>33</v>
      </c>
      <c r="Z9" s="7" t="s">
        <v>43</v>
      </c>
      <c r="AA9" s="8" t="s">
        <v>44</v>
      </c>
      <c r="AB9" s="9">
        <v>5.4982400000000001E-2</v>
      </c>
    </row>
    <row r="10" spans="1:28" x14ac:dyDescent="0.35">
      <c r="A10" s="4">
        <v>5486</v>
      </c>
      <c r="B10" s="5" t="s">
        <v>29</v>
      </c>
      <c r="C10" s="6">
        <v>43628</v>
      </c>
      <c r="D10" s="7">
        <v>176</v>
      </c>
      <c r="E10" s="8" t="s">
        <v>52</v>
      </c>
      <c r="F10" s="7" t="s">
        <v>71</v>
      </c>
      <c r="G10" s="8" t="s">
        <v>72</v>
      </c>
      <c r="H10" s="7" t="str">
        <f>"000063"</f>
        <v>000063</v>
      </c>
      <c r="I10" s="6">
        <v>43056</v>
      </c>
      <c r="J10" s="7" t="str">
        <f>"000035"</f>
        <v>000035</v>
      </c>
      <c r="K10" s="6">
        <v>43056</v>
      </c>
      <c r="L10" s="7" t="str">
        <f>"000091"</f>
        <v>000091</v>
      </c>
      <c r="M10" s="6">
        <v>43082</v>
      </c>
      <c r="N10" s="7">
        <v>17</v>
      </c>
      <c r="O10" s="7" t="str">
        <f>"002484"</f>
        <v>002484</v>
      </c>
      <c r="P10" s="6">
        <v>43622</v>
      </c>
      <c r="Q10" s="9">
        <v>32.244419999999998</v>
      </c>
      <c r="R10" s="9">
        <v>3.1842199999999998</v>
      </c>
      <c r="S10" s="9">
        <v>29.060199999999998</v>
      </c>
      <c r="T10" s="7">
        <v>76</v>
      </c>
      <c r="U10" s="6">
        <v>43628</v>
      </c>
      <c r="V10" s="7">
        <v>9036090277</v>
      </c>
      <c r="W10" s="8" t="s">
        <v>73</v>
      </c>
      <c r="X10" s="7" t="s">
        <v>30</v>
      </c>
      <c r="Y10" s="8" t="s">
        <v>31</v>
      </c>
      <c r="Z10" s="7" t="s">
        <v>48</v>
      </c>
      <c r="AA10" s="8" t="s">
        <v>49</v>
      </c>
      <c r="AB10" s="9">
        <v>0.32244419999999996</v>
      </c>
    </row>
    <row r="11" spans="1:28" x14ac:dyDescent="0.35">
      <c r="A11" s="4">
        <v>5487</v>
      </c>
      <c r="B11" s="5" t="s">
        <v>29</v>
      </c>
      <c r="C11" s="6">
        <v>43644</v>
      </c>
      <c r="D11" s="7">
        <v>176</v>
      </c>
      <c r="E11" s="8" t="s">
        <v>52</v>
      </c>
      <c r="F11" s="7" t="s">
        <v>74</v>
      </c>
      <c r="G11" s="8" t="s">
        <v>75</v>
      </c>
      <c r="H11" s="7" t="str">
        <f>"000501"</f>
        <v>000501</v>
      </c>
      <c r="I11" s="6">
        <v>43532</v>
      </c>
      <c r="J11" s="7" t="str">
        <f>"000014"</f>
        <v>000014</v>
      </c>
      <c r="K11" s="6">
        <v>43602</v>
      </c>
      <c r="L11" s="7" t="str">
        <f>"000045"</f>
        <v>000045</v>
      </c>
      <c r="M11" s="6">
        <v>43615</v>
      </c>
      <c r="N11" s="7">
        <v>17</v>
      </c>
      <c r="O11" s="7" t="str">
        <f>"002887"</f>
        <v>002887</v>
      </c>
      <c r="P11" s="6">
        <v>43636</v>
      </c>
      <c r="Q11" s="9">
        <v>49.682169999999999</v>
      </c>
      <c r="R11" s="9">
        <v>2.4205000000000001</v>
      </c>
      <c r="S11" s="9">
        <v>47.261670000000002</v>
      </c>
      <c r="T11" s="7">
        <v>95</v>
      </c>
      <c r="U11" s="6">
        <v>43644</v>
      </c>
      <c r="V11" s="7">
        <v>9845524294</v>
      </c>
      <c r="W11" s="8" t="s">
        <v>76</v>
      </c>
      <c r="X11" s="7" t="s">
        <v>35</v>
      </c>
      <c r="Y11" s="8" t="s">
        <v>36</v>
      </c>
      <c r="Z11" s="7" t="s">
        <v>48</v>
      </c>
      <c r="AA11" s="8" t="s">
        <v>49</v>
      </c>
      <c r="AB11" s="9">
        <v>0.49682169999999998</v>
      </c>
    </row>
    <row r="12" spans="1:28" x14ac:dyDescent="0.35">
      <c r="A12" s="4">
        <v>5488</v>
      </c>
      <c r="B12" s="5" t="s">
        <v>77</v>
      </c>
      <c r="C12" s="6">
        <v>43647</v>
      </c>
      <c r="D12" s="7">
        <v>176</v>
      </c>
      <c r="E12" s="8" t="s">
        <v>52</v>
      </c>
      <c r="F12" s="7" t="s">
        <v>78</v>
      </c>
      <c r="G12" s="10" t="s">
        <v>79</v>
      </c>
      <c r="H12" s="7" t="str">
        <f>"000068"</f>
        <v>000068</v>
      </c>
      <c r="I12" s="6">
        <v>43057</v>
      </c>
      <c r="J12" s="7" t="str">
        <f>"000058"</f>
        <v>000058</v>
      </c>
      <c r="K12" s="6">
        <v>43103</v>
      </c>
      <c r="L12" s="7" t="str">
        <f>"000122"</f>
        <v>000122</v>
      </c>
      <c r="M12" s="6">
        <v>43105</v>
      </c>
      <c r="N12" s="7">
        <v>17</v>
      </c>
      <c r="O12" s="7" t="str">
        <f>"003003"</f>
        <v>003003</v>
      </c>
      <c r="P12" s="6">
        <v>43640</v>
      </c>
      <c r="Q12" s="11">
        <v>28.635179999999998</v>
      </c>
      <c r="R12" s="11">
        <v>2.2330800000000002</v>
      </c>
      <c r="S12" s="11">
        <v>26.402100000000001</v>
      </c>
      <c r="T12" s="7">
        <v>96</v>
      </c>
      <c r="U12" s="6">
        <v>43647</v>
      </c>
      <c r="V12" s="7">
        <v>9901698462</v>
      </c>
      <c r="W12" s="10" t="s">
        <v>80</v>
      </c>
      <c r="X12" s="7" t="s">
        <v>30</v>
      </c>
      <c r="Y12" s="10" t="s">
        <v>31</v>
      </c>
      <c r="Z12" s="7" t="s">
        <v>48</v>
      </c>
      <c r="AA12" s="10" t="s">
        <v>49</v>
      </c>
      <c r="AB12" s="11">
        <f t="shared" ref="AB12:AB23" si="1">Q12/100</f>
        <v>0.28635179999999999</v>
      </c>
    </row>
    <row r="13" spans="1:28" x14ac:dyDescent="0.35">
      <c r="A13" s="4">
        <v>5489</v>
      </c>
      <c r="B13" s="5" t="s">
        <v>77</v>
      </c>
      <c r="C13" s="6">
        <v>43647</v>
      </c>
      <c r="D13" s="7">
        <v>176</v>
      </c>
      <c r="E13" s="8" t="s">
        <v>52</v>
      </c>
      <c r="F13" s="7" t="s">
        <v>81</v>
      </c>
      <c r="G13" s="10" t="s">
        <v>82</v>
      </c>
      <c r="H13" s="7" t="str">
        <f>"000075"</f>
        <v>000075</v>
      </c>
      <c r="I13" s="6">
        <v>43061</v>
      </c>
      <c r="J13" s="7" t="str">
        <f>"000060"</f>
        <v>000060</v>
      </c>
      <c r="K13" s="6">
        <v>43103</v>
      </c>
      <c r="L13" s="7" t="str">
        <f>"000125"</f>
        <v>000125</v>
      </c>
      <c r="M13" s="6">
        <v>43105</v>
      </c>
      <c r="N13" s="7">
        <v>17</v>
      </c>
      <c r="O13" s="7" t="str">
        <f>"003055"</f>
        <v>003055</v>
      </c>
      <c r="P13" s="6">
        <v>43640</v>
      </c>
      <c r="Q13" s="11">
        <v>4.6538899999999996</v>
      </c>
      <c r="R13" s="11">
        <v>0.45345999999999997</v>
      </c>
      <c r="S13" s="11">
        <v>4.2004299999999999</v>
      </c>
      <c r="T13" s="7">
        <v>96</v>
      </c>
      <c r="U13" s="6">
        <v>43647</v>
      </c>
      <c r="V13" s="7">
        <v>9901698462</v>
      </c>
      <c r="W13" s="10" t="s">
        <v>83</v>
      </c>
      <c r="X13" s="7" t="s">
        <v>30</v>
      </c>
      <c r="Y13" s="10" t="s">
        <v>31</v>
      </c>
      <c r="Z13" s="7" t="s">
        <v>48</v>
      </c>
      <c r="AA13" s="10" t="s">
        <v>49</v>
      </c>
      <c r="AB13" s="11">
        <f t="shared" si="1"/>
        <v>4.6538899999999994E-2</v>
      </c>
    </row>
    <row r="14" spans="1:28" x14ac:dyDescent="0.35">
      <c r="A14" s="4">
        <v>5490</v>
      </c>
      <c r="B14" s="5" t="s">
        <v>77</v>
      </c>
      <c r="C14" s="6">
        <v>43668</v>
      </c>
      <c r="D14" s="7">
        <v>176</v>
      </c>
      <c r="E14" s="8" t="s">
        <v>52</v>
      </c>
      <c r="F14" s="7" t="s">
        <v>84</v>
      </c>
      <c r="G14" s="10" t="s">
        <v>85</v>
      </c>
      <c r="H14" s="7" t="str">
        <f>"000473"</f>
        <v>000473</v>
      </c>
      <c r="I14" s="6">
        <v>43524</v>
      </c>
      <c r="J14" s="7" t="str">
        <f>"000024"</f>
        <v>000024</v>
      </c>
      <c r="K14" s="6">
        <v>43615</v>
      </c>
      <c r="L14" s="7" t="str">
        <f>"000043"</f>
        <v>000043</v>
      </c>
      <c r="M14" s="6">
        <v>43615</v>
      </c>
      <c r="N14" s="7">
        <v>18</v>
      </c>
      <c r="O14" s="7" t="str">
        <f>"003699"</f>
        <v>003699</v>
      </c>
      <c r="P14" s="6">
        <v>43664</v>
      </c>
      <c r="Q14" s="11">
        <v>46.102220000000003</v>
      </c>
      <c r="R14" s="11">
        <v>2.2513800000000002</v>
      </c>
      <c r="S14" s="11">
        <v>43.850839999999998</v>
      </c>
      <c r="T14" s="7">
        <v>119</v>
      </c>
      <c r="U14" s="6">
        <v>43668</v>
      </c>
      <c r="V14" s="7">
        <v>9886556767</v>
      </c>
      <c r="W14" s="10" t="s">
        <v>86</v>
      </c>
      <c r="X14" s="7" t="s">
        <v>87</v>
      </c>
      <c r="Y14" s="10" t="s">
        <v>88</v>
      </c>
      <c r="Z14" s="7" t="s">
        <v>48</v>
      </c>
      <c r="AA14" s="10" t="s">
        <v>49</v>
      </c>
      <c r="AB14" s="11">
        <f t="shared" si="1"/>
        <v>0.46102220000000005</v>
      </c>
    </row>
    <row r="15" spans="1:28" x14ac:dyDescent="0.35">
      <c r="A15" s="4">
        <v>5491</v>
      </c>
      <c r="B15" s="5" t="s">
        <v>77</v>
      </c>
      <c r="C15" s="6">
        <v>43669</v>
      </c>
      <c r="D15" s="7">
        <v>176</v>
      </c>
      <c r="E15" s="8" t="s">
        <v>52</v>
      </c>
      <c r="F15" s="7" t="s">
        <v>89</v>
      </c>
      <c r="G15" s="10" t="s">
        <v>90</v>
      </c>
      <c r="H15" s="7" t="str">
        <f>"000156"</f>
        <v>000156</v>
      </c>
      <c r="I15" s="6">
        <v>43150</v>
      </c>
      <c r="J15" s="7" t="str">
        <f>"000070"</f>
        <v>000070</v>
      </c>
      <c r="K15" s="6">
        <v>43151</v>
      </c>
      <c r="L15" s="7" t="str">
        <f>"000146"</f>
        <v>000146</v>
      </c>
      <c r="M15" s="6">
        <v>43152</v>
      </c>
      <c r="N15" s="7">
        <v>17</v>
      </c>
      <c r="O15" s="7" t="str">
        <f>"003697"</f>
        <v>003697</v>
      </c>
      <c r="P15" s="6">
        <v>43664</v>
      </c>
      <c r="Q15" s="11">
        <v>46.11553</v>
      </c>
      <c r="R15" s="11">
        <v>3.6741899999999998</v>
      </c>
      <c r="S15" s="11">
        <v>42.441339999999997</v>
      </c>
      <c r="T15" s="7">
        <v>122</v>
      </c>
      <c r="U15" s="6">
        <v>43669</v>
      </c>
      <c r="V15" s="7">
        <v>9901698462</v>
      </c>
      <c r="W15" s="10" t="s">
        <v>91</v>
      </c>
      <c r="X15" s="7" t="s">
        <v>92</v>
      </c>
      <c r="Y15" s="10" t="s">
        <v>93</v>
      </c>
      <c r="Z15" s="7" t="s">
        <v>48</v>
      </c>
      <c r="AA15" s="10" t="s">
        <v>49</v>
      </c>
      <c r="AB15" s="11">
        <f t="shared" si="1"/>
        <v>0.46115529999999999</v>
      </c>
    </row>
    <row r="16" spans="1:28" x14ac:dyDescent="0.35">
      <c r="A16" s="4">
        <v>5492</v>
      </c>
      <c r="B16" s="5" t="s">
        <v>94</v>
      </c>
      <c r="C16" s="6">
        <v>43684</v>
      </c>
      <c r="D16" s="7">
        <v>176</v>
      </c>
      <c r="E16" s="8" t="s">
        <v>52</v>
      </c>
      <c r="F16" s="7" t="s">
        <v>95</v>
      </c>
      <c r="G16" s="10" t="s">
        <v>96</v>
      </c>
      <c r="H16" s="7" t="str">
        <f>"000073"</f>
        <v>000073</v>
      </c>
      <c r="I16" s="6">
        <v>43061</v>
      </c>
      <c r="J16" s="7" t="str">
        <f>"000073"</f>
        <v>000073</v>
      </c>
      <c r="K16" s="6">
        <v>43151</v>
      </c>
      <c r="L16" s="7" t="str">
        <f>"000143"</f>
        <v>000143</v>
      </c>
      <c r="M16" s="6">
        <v>43152</v>
      </c>
      <c r="N16" s="7">
        <v>17</v>
      </c>
      <c r="O16" s="7" t="str">
        <f>"004136"</f>
        <v>004136</v>
      </c>
      <c r="P16" s="6">
        <v>43677</v>
      </c>
      <c r="Q16" s="11">
        <v>18.692219999999999</v>
      </c>
      <c r="R16" s="11">
        <v>1.4771399999999999</v>
      </c>
      <c r="S16" s="11">
        <v>17.21508</v>
      </c>
      <c r="T16" s="7">
        <v>144</v>
      </c>
      <c r="U16" s="6">
        <v>43684</v>
      </c>
      <c r="V16" s="7">
        <v>9901698462</v>
      </c>
      <c r="W16" s="10" t="s">
        <v>97</v>
      </c>
      <c r="X16" s="7" t="s">
        <v>92</v>
      </c>
      <c r="Y16" s="10" t="s">
        <v>93</v>
      </c>
      <c r="Z16" s="7" t="s">
        <v>48</v>
      </c>
      <c r="AA16" s="10" t="s">
        <v>49</v>
      </c>
      <c r="AB16" s="11">
        <f t="shared" si="1"/>
        <v>0.18692219999999998</v>
      </c>
    </row>
    <row r="17" spans="1:28" x14ac:dyDescent="0.35">
      <c r="A17" s="4">
        <v>5493</v>
      </c>
      <c r="B17" s="5" t="s">
        <v>94</v>
      </c>
      <c r="C17" s="6">
        <v>43684</v>
      </c>
      <c r="D17" s="7">
        <v>176</v>
      </c>
      <c r="E17" s="8" t="s">
        <v>52</v>
      </c>
      <c r="F17" s="7" t="s">
        <v>98</v>
      </c>
      <c r="G17" s="10" t="s">
        <v>99</v>
      </c>
      <c r="H17" s="7" t="str">
        <f>"000071"</f>
        <v>000071</v>
      </c>
      <c r="I17" s="6">
        <v>43061</v>
      </c>
      <c r="J17" s="7" t="str">
        <f>"000074"</f>
        <v>000074</v>
      </c>
      <c r="K17" s="6">
        <v>43151</v>
      </c>
      <c r="L17" s="7" t="str">
        <f>"000144"</f>
        <v>000144</v>
      </c>
      <c r="M17" s="6">
        <v>43152</v>
      </c>
      <c r="N17" s="7">
        <v>17</v>
      </c>
      <c r="O17" s="7" t="str">
        <f>"004137"</f>
        <v>004137</v>
      </c>
      <c r="P17" s="6">
        <v>43677</v>
      </c>
      <c r="Q17" s="11">
        <v>18.803429999999999</v>
      </c>
      <c r="R17" s="11">
        <v>1.4850300000000001</v>
      </c>
      <c r="S17" s="11">
        <v>17.3184</v>
      </c>
      <c r="T17" s="7">
        <v>144</v>
      </c>
      <c r="U17" s="6">
        <v>43684</v>
      </c>
      <c r="V17" s="7">
        <v>9901698462</v>
      </c>
      <c r="W17" s="10" t="s">
        <v>80</v>
      </c>
      <c r="X17" s="7" t="s">
        <v>92</v>
      </c>
      <c r="Y17" s="10" t="s">
        <v>93</v>
      </c>
      <c r="Z17" s="7" t="s">
        <v>48</v>
      </c>
      <c r="AA17" s="10" t="s">
        <v>49</v>
      </c>
      <c r="AB17" s="11">
        <f t="shared" si="1"/>
        <v>0.18803429999999999</v>
      </c>
    </row>
    <row r="18" spans="1:28" x14ac:dyDescent="0.35">
      <c r="A18" s="4">
        <v>5494</v>
      </c>
      <c r="B18" s="5" t="s">
        <v>94</v>
      </c>
      <c r="C18" s="6">
        <v>43685</v>
      </c>
      <c r="D18" s="7">
        <v>176</v>
      </c>
      <c r="E18" s="8" t="s">
        <v>52</v>
      </c>
      <c r="F18" s="7" t="s">
        <v>53</v>
      </c>
      <c r="G18" s="10" t="s">
        <v>54</v>
      </c>
      <c r="H18" s="7" t="str">
        <f>"000002"</f>
        <v>000002</v>
      </c>
      <c r="I18" s="6">
        <v>42930</v>
      </c>
      <c r="J18" s="7" t="str">
        <f>"000204"</f>
        <v>000204</v>
      </c>
      <c r="K18" s="6">
        <v>43777</v>
      </c>
      <c r="L18" s="7" t="str">
        <f>"000204"</f>
        <v>000204</v>
      </c>
      <c r="M18" s="6">
        <v>43777</v>
      </c>
      <c r="N18" s="7">
        <v>16</v>
      </c>
      <c r="O18" s="7" t="str">
        <f>"006344"</f>
        <v>006344</v>
      </c>
      <c r="P18" s="6">
        <v>43791</v>
      </c>
      <c r="Q18" s="11">
        <v>5.4282399999999997</v>
      </c>
      <c r="R18" s="11">
        <v>0.42176000000000002</v>
      </c>
      <c r="S18" s="11">
        <v>5.0064799999999998</v>
      </c>
      <c r="T18" s="7">
        <v>149</v>
      </c>
      <c r="U18" s="6">
        <v>43685</v>
      </c>
      <c r="V18" s="7">
        <v>0</v>
      </c>
      <c r="W18" s="10" t="s">
        <v>51</v>
      </c>
      <c r="X18" s="7" t="s">
        <v>34</v>
      </c>
      <c r="Y18" s="10" t="s">
        <v>33</v>
      </c>
      <c r="Z18" s="7" t="s">
        <v>43</v>
      </c>
      <c r="AA18" s="10" t="s">
        <v>44</v>
      </c>
      <c r="AB18" s="11">
        <f t="shared" si="1"/>
        <v>5.4282399999999995E-2</v>
      </c>
    </row>
    <row r="19" spans="1:28" x14ac:dyDescent="0.35">
      <c r="A19" s="4">
        <v>5495</v>
      </c>
      <c r="B19" s="5" t="s">
        <v>94</v>
      </c>
      <c r="C19" s="6">
        <v>43686</v>
      </c>
      <c r="D19" s="7">
        <v>176</v>
      </c>
      <c r="E19" s="8" t="s">
        <v>52</v>
      </c>
      <c r="F19" s="7" t="s">
        <v>100</v>
      </c>
      <c r="G19" s="10" t="s">
        <v>101</v>
      </c>
      <c r="H19" s="7" t="str">
        <f>"000490"</f>
        <v>000490</v>
      </c>
      <c r="I19" s="6">
        <v>43530</v>
      </c>
      <c r="J19" s="7" t="str">
        <f>"000036"</f>
        <v>000036</v>
      </c>
      <c r="K19" s="6">
        <v>43662</v>
      </c>
      <c r="L19" s="7" t="str">
        <f>"000089"</f>
        <v>000089</v>
      </c>
      <c r="M19" s="6">
        <v>43678</v>
      </c>
      <c r="N19" s="7">
        <v>18</v>
      </c>
      <c r="O19" s="7" t="str">
        <f>"004378"</f>
        <v>004378</v>
      </c>
      <c r="P19" s="6">
        <v>43684</v>
      </c>
      <c r="Q19" s="11">
        <v>231.0908</v>
      </c>
      <c r="R19" s="11">
        <v>11.05359</v>
      </c>
      <c r="S19" s="11">
        <v>220.03720999999999</v>
      </c>
      <c r="T19" s="7">
        <v>150</v>
      </c>
      <c r="U19" s="6">
        <v>43686</v>
      </c>
      <c r="V19" s="7">
        <v>9880285856</v>
      </c>
      <c r="W19" s="10" t="s">
        <v>102</v>
      </c>
      <c r="X19" s="7" t="s">
        <v>103</v>
      </c>
      <c r="Y19" s="10" t="s">
        <v>104</v>
      </c>
      <c r="Z19" s="7" t="s">
        <v>48</v>
      </c>
      <c r="AA19" s="10" t="s">
        <v>49</v>
      </c>
      <c r="AB19" s="11">
        <f t="shared" si="1"/>
        <v>2.310908</v>
      </c>
    </row>
    <row r="20" spans="1:28" x14ac:dyDescent="0.35">
      <c r="A20" s="4">
        <v>5496</v>
      </c>
      <c r="B20" s="5" t="s">
        <v>94</v>
      </c>
      <c r="C20" s="6">
        <v>43686</v>
      </c>
      <c r="D20" s="7">
        <v>176</v>
      </c>
      <c r="E20" s="8" t="s">
        <v>52</v>
      </c>
      <c r="F20" s="7" t="s">
        <v>100</v>
      </c>
      <c r="G20" s="10" t="s">
        <v>101</v>
      </c>
      <c r="H20" s="7" t="str">
        <f>"000490"</f>
        <v>000490</v>
      </c>
      <c r="I20" s="6">
        <v>43530</v>
      </c>
      <c r="J20" s="7" t="str">
        <f>"000036"</f>
        <v>000036</v>
      </c>
      <c r="K20" s="6">
        <v>43662</v>
      </c>
      <c r="L20" s="7" t="str">
        <f>"000089"</f>
        <v>000089</v>
      </c>
      <c r="M20" s="6">
        <v>43678</v>
      </c>
      <c r="N20" s="7">
        <v>18</v>
      </c>
      <c r="O20" s="7" t="str">
        <f>"004378"</f>
        <v>004378</v>
      </c>
      <c r="P20" s="6">
        <v>43684</v>
      </c>
      <c r="Q20" s="11">
        <v>109.69427</v>
      </c>
      <c r="R20" s="11">
        <v>4.5155000000000003</v>
      </c>
      <c r="S20" s="11">
        <v>105.17877</v>
      </c>
      <c r="T20" s="7">
        <v>150</v>
      </c>
      <c r="U20" s="6">
        <v>43686</v>
      </c>
      <c r="V20" s="7">
        <v>9880285856</v>
      </c>
      <c r="W20" s="10" t="s">
        <v>102</v>
      </c>
      <c r="X20" s="7" t="s">
        <v>103</v>
      </c>
      <c r="Y20" s="10" t="s">
        <v>104</v>
      </c>
      <c r="Z20" s="7" t="s">
        <v>48</v>
      </c>
      <c r="AA20" s="10" t="s">
        <v>49</v>
      </c>
      <c r="AB20" s="11">
        <f t="shared" si="1"/>
        <v>1.0969427</v>
      </c>
    </row>
    <row r="21" spans="1:28" x14ac:dyDescent="0.35">
      <c r="A21" s="4">
        <v>5497</v>
      </c>
      <c r="B21" s="5" t="s">
        <v>94</v>
      </c>
      <c r="C21" s="6">
        <v>43686</v>
      </c>
      <c r="D21" s="7">
        <v>176</v>
      </c>
      <c r="E21" s="8" t="s">
        <v>52</v>
      </c>
      <c r="F21" s="7" t="s">
        <v>100</v>
      </c>
      <c r="G21" s="10" t="s">
        <v>101</v>
      </c>
      <c r="H21" s="7" t="str">
        <f>"000490"</f>
        <v>000490</v>
      </c>
      <c r="I21" s="6">
        <v>43530</v>
      </c>
      <c r="J21" s="7" t="str">
        <f>"000036"</f>
        <v>000036</v>
      </c>
      <c r="K21" s="6">
        <v>43662</v>
      </c>
      <c r="L21" s="7" t="str">
        <f>"000089"</f>
        <v>000089</v>
      </c>
      <c r="M21" s="6">
        <v>43678</v>
      </c>
      <c r="N21" s="7">
        <v>18</v>
      </c>
      <c r="O21" s="7" t="str">
        <f>"004378"</f>
        <v>004378</v>
      </c>
      <c r="P21" s="6">
        <v>43684</v>
      </c>
      <c r="Q21" s="11">
        <v>87.17295</v>
      </c>
      <c r="R21" s="11">
        <v>3.7358099999999999</v>
      </c>
      <c r="S21" s="11">
        <v>83.437139999999999</v>
      </c>
      <c r="T21" s="7">
        <v>150</v>
      </c>
      <c r="U21" s="6">
        <v>43686</v>
      </c>
      <c r="V21" s="7">
        <v>9880285856</v>
      </c>
      <c r="W21" s="10" t="s">
        <v>102</v>
      </c>
      <c r="X21" s="7" t="s">
        <v>103</v>
      </c>
      <c r="Y21" s="10" t="s">
        <v>104</v>
      </c>
      <c r="Z21" s="7" t="s">
        <v>48</v>
      </c>
      <c r="AA21" s="10" t="s">
        <v>49</v>
      </c>
      <c r="AB21" s="11">
        <f t="shared" si="1"/>
        <v>0.87172950000000005</v>
      </c>
    </row>
    <row r="22" spans="1:28" x14ac:dyDescent="0.35">
      <c r="A22" s="4">
        <v>5498</v>
      </c>
      <c r="B22" s="5" t="s">
        <v>94</v>
      </c>
      <c r="C22" s="6">
        <v>43686</v>
      </c>
      <c r="D22" s="7">
        <v>176</v>
      </c>
      <c r="E22" s="8" t="s">
        <v>52</v>
      </c>
      <c r="F22" s="7" t="s">
        <v>100</v>
      </c>
      <c r="G22" s="10" t="s">
        <v>101</v>
      </c>
      <c r="H22" s="7" t="str">
        <f>"000490"</f>
        <v>000490</v>
      </c>
      <c r="I22" s="6">
        <v>43530</v>
      </c>
      <c r="J22" s="7" t="str">
        <f>"000036"</f>
        <v>000036</v>
      </c>
      <c r="K22" s="6">
        <v>43662</v>
      </c>
      <c r="L22" s="7" t="str">
        <f>"000089"</f>
        <v>000089</v>
      </c>
      <c r="M22" s="6">
        <v>43678</v>
      </c>
      <c r="N22" s="7">
        <v>18</v>
      </c>
      <c r="O22" s="7" t="str">
        <f>"004378"</f>
        <v>004378</v>
      </c>
      <c r="P22" s="6">
        <v>43684</v>
      </c>
      <c r="Q22" s="11">
        <v>9.4113100000000003</v>
      </c>
      <c r="R22" s="11">
        <v>0.37567</v>
      </c>
      <c r="S22" s="11">
        <v>9.0356400000000008</v>
      </c>
      <c r="T22" s="7">
        <v>150</v>
      </c>
      <c r="U22" s="6">
        <v>43686</v>
      </c>
      <c r="V22" s="7">
        <v>9880285856</v>
      </c>
      <c r="W22" s="10" t="s">
        <v>102</v>
      </c>
      <c r="X22" s="7" t="s">
        <v>103</v>
      </c>
      <c r="Y22" s="10" t="s">
        <v>104</v>
      </c>
      <c r="Z22" s="7" t="s">
        <v>48</v>
      </c>
      <c r="AA22" s="10" t="s">
        <v>49</v>
      </c>
      <c r="AB22" s="11">
        <f t="shared" si="1"/>
        <v>9.4113100000000005E-2</v>
      </c>
    </row>
    <row r="23" spans="1:28" x14ac:dyDescent="0.35">
      <c r="A23" s="4">
        <v>5499</v>
      </c>
      <c r="B23" s="5" t="s">
        <v>94</v>
      </c>
      <c r="C23" s="6">
        <v>43705</v>
      </c>
      <c r="D23" s="7">
        <v>176</v>
      </c>
      <c r="E23" s="8" t="s">
        <v>52</v>
      </c>
      <c r="F23" s="7" t="s">
        <v>105</v>
      </c>
      <c r="G23" s="10" t="s">
        <v>106</v>
      </c>
      <c r="H23" s="7" t="str">
        <f>"000297"</f>
        <v>000297</v>
      </c>
      <c r="I23" s="6">
        <v>43413</v>
      </c>
      <c r="J23" s="7" t="str">
        <f>"000039"</f>
        <v>000039</v>
      </c>
      <c r="K23" s="6">
        <v>43669</v>
      </c>
      <c r="L23" s="7" t="str">
        <f>"000085"</f>
        <v>000085</v>
      </c>
      <c r="M23" s="6">
        <v>43678</v>
      </c>
      <c r="N23" s="7">
        <v>18</v>
      </c>
      <c r="O23" s="7" t="str">
        <f>"004730"</f>
        <v>004730</v>
      </c>
      <c r="P23" s="6">
        <v>43699</v>
      </c>
      <c r="Q23" s="11">
        <v>19.087350000000001</v>
      </c>
      <c r="R23" s="11">
        <v>1.9911099999999999</v>
      </c>
      <c r="S23" s="11">
        <v>17.096240000000002</v>
      </c>
      <c r="T23" s="7">
        <v>168</v>
      </c>
      <c r="U23" s="6">
        <v>43705</v>
      </c>
      <c r="V23" s="7">
        <v>9448440214</v>
      </c>
      <c r="W23" s="10" t="s">
        <v>107</v>
      </c>
      <c r="X23" s="7" t="s">
        <v>35</v>
      </c>
      <c r="Y23" s="10" t="s">
        <v>36</v>
      </c>
      <c r="Z23" s="7" t="s">
        <v>48</v>
      </c>
      <c r="AA23" s="10" t="s">
        <v>49</v>
      </c>
      <c r="AB23" s="11">
        <f t="shared" si="1"/>
        <v>0.1908735</v>
      </c>
    </row>
    <row r="24" spans="1:28" x14ac:dyDescent="0.35">
      <c r="A24" s="4">
        <v>5500</v>
      </c>
      <c r="B24" s="5" t="s">
        <v>108</v>
      </c>
      <c r="C24" s="6">
        <v>43795</v>
      </c>
      <c r="D24" s="4">
        <v>176</v>
      </c>
      <c r="E24" s="8" t="s">
        <v>52</v>
      </c>
      <c r="F24" s="7" t="s">
        <v>53</v>
      </c>
      <c r="G24" s="8" t="s">
        <v>54</v>
      </c>
      <c r="H24" s="7" t="str">
        <f>"000002"</f>
        <v>000002</v>
      </c>
      <c r="I24" s="6">
        <v>42930</v>
      </c>
      <c r="J24" s="7" t="str">
        <f>"000204"</f>
        <v>000204</v>
      </c>
      <c r="K24" s="6">
        <v>43777</v>
      </c>
      <c r="L24" s="7" t="str">
        <f>"000204"</f>
        <v>000204</v>
      </c>
      <c r="M24" s="6">
        <v>43777</v>
      </c>
      <c r="N24" s="7">
        <v>16</v>
      </c>
      <c r="O24" s="7" t="str">
        <f>"006344"</f>
        <v>006344</v>
      </c>
      <c r="P24" s="6">
        <v>43791</v>
      </c>
      <c r="Q24" s="9">
        <v>5.4282399999999997</v>
      </c>
      <c r="R24" s="9">
        <v>0.42176000000000002</v>
      </c>
      <c r="S24" s="9">
        <v>5.0064799999999998</v>
      </c>
      <c r="T24" s="7">
        <v>13</v>
      </c>
      <c r="U24" s="6">
        <v>43795</v>
      </c>
      <c r="V24" s="7">
        <v>0</v>
      </c>
      <c r="W24" s="8" t="s">
        <v>51</v>
      </c>
      <c r="X24" s="7" t="s">
        <v>34</v>
      </c>
      <c r="Y24" s="8" t="s">
        <v>33</v>
      </c>
      <c r="Z24" s="7" t="s">
        <v>43</v>
      </c>
      <c r="AA24" s="8" t="s">
        <v>44</v>
      </c>
      <c r="AB24" s="9">
        <v>5.4282399999999995E-2</v>
      </c>
    </row>
    <row r="25" spans="1:28" x14ac:dyDescent="0.35">
      <c r="A25" s="4">
        <v>5501</v>
      </c>
      <c r="B25" s="5" t="s">
        <v>109</v>
      </c>
      <c r="C25" s="6">
        <v>43806</v>
      </c>
      <c r="D25" s="4">
        <v>176</v>
      </c>
      <c r="E25" s="8" t="s">
        <v>52</v>
      </c>
      <c r="F25" s="7" t="s">
        <v>110</v>
      </c>
      <c r="G25" s="8" t="s">
        <v>111</v>
      </c>
      <c r="H25" s="7" t="str">
        <f>"000031"</f>
        <v>000031</v>
      </c>
      <c r="I25" s="6">
        <v>43644</v>
      </c>
      <c r="J25" s="7" t="str">
        <f>"000029"</f>
        <v>000029</v>
      </c>
      <c r="K25" s="6">
        <v>43644</v>
      </c>
      <c r="L25" s="7" t="str">
        <f>"000108"</f>
        <v>000108</v>
      </c>
      <c r="M25" s="6">
        <v>43699</v>
      </c>
      <c r="N25" s="7">
        <v>18</v>
      </c>
      <c r="O25" s="7" t="str">
        <f>"006532"</f>
        <v>006532</v>
      </c>
      <c r="P25" s="6">
        <v>43802</v>
      </c>
      <c r="Q25" s="9">
        <v>4.1067999999999998</v>
      </c>
      <c r="R25" s="9">
        <v>0.37718000000000002</v>
      </c>
      <c r="S25" s="9">
        <v>3.7296200000000002</v>
      </c>
      <c r="T25" s="7">
        <v>13</v>
      </c>
      <c r="U25" s="6">
        <v>43806</v>
      </c>
      <c r="V25" s="7">
        <v>9980145519</v>
      </c>
      <c r="W25" s="8" t="s">
        <v>112</v>
      </c>
      <c r="X25" s="7" t="s">
        <v>113</v>
      </c>
      <c r="Y25" s="8" t="s">
        <v>114</v>
      </c>
      <c r="Z25" s="7" t="s">
        <v>48</v>
      </c>
      <c r="AA25" s="8" t="s">
        <v>49</v>
      </c>
      <c r="AB25" s="9">
        <v>4.1068E-2</v>
      </c>
    </row>
    <row r="26" spans="1:28" x14ac:dyDescent="0.35">
      <c r="A26" s="4">
        <v>5502</v>
      </c>
      <c r="B26" s="5" t="s">
        <v>109</v>
      </c>
      <c r="C26" s="6">
        <v>43806</v>
      </c>
      <c r="D26" s="4">
        <v>176</v>
      </c>
      <c r="E26" s="8" t="s">
        <v>52</v>
      </c>
      <c r="F26" s="7" t="s">
        <v>115</v>
      </c>
      <c r="G26" s="8" t="s">
        <v>116</v>
      </c>
      <c r="H26" s="7" t="str">
        <f>"000029"</f>
        <v>000029</v>
      </c>
      <c r="I26" s="6">
        <v>43641</v>
      </c>
      <c r="J26" s="7" t="str">
        <f>"000086"</f>
        <v>000086</v>
      </c>
      <c r="K26" s="6">
        <v>43777</v>
      </c>
      <c r="L26" s="7" t="str">
        <f>"000153"</f>
        <v>000153</v>
      </c>
      <c r="M26" s="6">
        <v>43777</v>
      </c>
      <c r="N26" s="7">
        <v>19</v>
      </c>
      <c r="O26" s="7" t="str">
        <f>"006545"</f>
        <v>006545</v>
      </c>
      <c r="P26" s="6">
        <v>43802</v>
      </c>
      <c r="Q26" s="9">
        <v>18.932289999999998</v>
      </c>
      <c r="R26" s="9">
        <v>1.0553300000000001</v>
      </c>
      <c r="S26" s="9">
        <v>17.87696</v>
      </c>
      <c r="T26" s="7">
        <v>13</v>
      </c>
      <c r="U26" s="6">
        <v>43806</v>
      </c>
      <c r="V26" s="7">
        <v>9886985169</v>
      </c>
      <c r="W26" s="8" t="s">
        <v>117</v>
      </c>
      <c r="X26" s="7" t="s">
        <v>37</v>
      </c>
      <c r="Y26" s="8" t="s">
        <v>38</v>
      </c>
      <c r="Z26" s="7" t="s">
        <v>48</v>
      </c>
      <c r="AA26" s="8" t="s">
        <v>49</v>
      </c>
      <c r="AB26" s="9">
        <v>0.18932289999999999</v>
      </c>
    </row>
    <row r="27" spans="1:28" x14ac:dyDescent="0.35">
      <c r="A27" s="4">
        <v>5503</v>
      </c>
      <c r="B27" s="5" t="s">
        <v>109</v>
      </c>
      <c r="C27" s="6">
        <v>43820</v>
      </c>
      <c r="D27" s="4">
        <v>176</v>
      </c>
      <c r="E27" s="8" t="s">
        <v>52</v>
      </c>
      <c r="F27" s="7" t="s">
        <v>118</v>
      </c>
      <c r="G27" s="8" t="s">
        <v>119</v>
      </c>
      <c r="H27" s="7" t="str">
        <f>"000151"</f>
        <v>000151</v>
      </c>
      <c r="I27" s="6">
        <v>43780</v>
      </c>
      <c r="J27" s="7" t="str">
        <f>"000094"</f>
        <v>000094</v>
      </c>
      <c r="K27" s="6">
        <v>43780</v>
      </c>
      <c r="L27" s="7" t="str">
        <f>"000160"</f>
        <v>000160</v>
      </c>
      <c r="M27" s="6">
        <v>43782</v>
      </c>
      <c r="N27" s="7">
        <v>17</v>
      </c>
      <c r="O27" s="7" t="str">
        <f>"006889"</f>
        <v>006889</v>
      </c>
      <c r="P27" s="6">
        <v>43819</v>
      </c>
      <c r="Q27" s="9">
        <v>47.126069999999999</v>
      </c>
      <c r="R27" s="9">
        <v>6.0335599999999996</v>
      </c>
      <c r="S27" s="9">
        <v>41.092509999999997</v>
      </c>
      <c r="T27" s="7">
        <v>13</v>
      </c>
      <c r="U27" s="6">
        <v>43820</v>
      </c>
      <c r="V27" s="7">
        <v>9008643580</v>
      </c>
      <c r="W27" s="8" t="s">
        <v>120</v>
      </c>
      <c r="X27" s="7" t="s">
        <v>121</v>
      </c>
      <c r="Y27" s="8" t="s">
        <v>122</v>
      </c>
      <c r="Z27" s="7" t="s">
        <v>48</v>
      </c>
      <c r="AA27" s="8" t="s">
        <v>49</v>
      </c>
      <c r="AB27" s="9">
        <v>0.47126069999999998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2020-01-30T07:03:55Z</dcterms:modified>
</cp:coreProperties>
</file>