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6" i="1" l="1"/>
  <c r="L16" i="1"/>
  <c r="J16" i="1"/>
  <c r="H16" i="1"/>
  <c r="O15" i="1"/>
  <c r="L15" i="1"/>
  <c r="J15" i="1"/>
  <c r="H15" i="1"/>
  <c r="AB14" i="1"/>
  <c r="O14" i="1"/>
  <c r="L14" i="1"/>
  <c r="J14" i="1"/>
  <c r="H14" i="1"/>
  <c r="AB13" i="1"/>
  <c r="O13" i="1"/>
  <c r="L13" i="1"/>
  <c r="J13" i="1"/>
  <c r="H13" i="1"/>
  <c r="AB12" i="1"/>
  <c r="O12" i="1"/>
  <c r="L12" i="1"/>
  <c r="J12" i="1"/>
  <c r="H12" i="1"/>
  <c r="AB11" i="1"/>
  <c r="O11" i="1"/>
  <c r="L11" i="1"/>
  <c r="J11" i="1"/>
  <c r="H11" i="1"/>
  <c r="AB10" i="1"/>
  <c r="O10" i="1"/>
  <c r="L10" i="1"/>
  <c r="J10" i="1"/>
  <c r="H10" i="1"/>
  <c r="O9" i="1"/>
  <c r="L9" i="1"/>
  <c r="J9" i="1"/>
  <c r="H9" i="1"/>
  <c r="O8" i="1"/>
  <c r="L8" i="1"/>
  <c r="J8" i="1"/>
  <c r="H8" i="1"/>
  <c r="AB7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<sst xmlns="http://schemas.openxmlformats.org/spreadsheetml/2006/main" count="163" uniqueCount="76">
  <si>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</si>
  <si>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</si>
  <si>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</si>
  <si>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</si>
  <si>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</si>
  <si>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</si>
  <si>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</si>
  <si>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</si>
  <si>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</si>
  <si>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</si>
  <si>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</si>
  <si>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</si>
  <si>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</si>
  <si>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</si>
  <si>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</si>
  <si>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</si>
  <si>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</si>
  <si>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</si>
  <si>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</si>
  <si>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</si>
  <si>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</si>
  <si>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</si>
  <si>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</si>
  <si>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</si>
  <si>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</si>
  <si>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</si>
  <si>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</si>
  <si>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</si>
  <si>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</si>
  <si>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June</t>
  </si>
  <si>
    <t>P1771</t>
  </si>
  <si>
    <t>Zone Works - POW Works</t>
  </si>
  <si>
    <t>May</t>
  </si>
  <si>
    <t>M and R to Street Lights - Replacement of Burnt Bulbs etc. (Package)</t>
  </si>
  <si>
    <t>P0300</t>
  </si>
  <si>
    <t>P3110</t>
  </si>
  <si>
    <t>14th Finance Commission Grant Works</t>
  </si>
  <si>
    <t>ddo258</t>
  </si>
  <si>
    <t xml:space="preserve"> Executive Engineer Electrical South Zone</t>
  </si>
  <si>
    <t>M/S Eshwari Electricals</t>
  </si>
  <si>
    <t>ddo491</t>
  </si>
  <si>
    <t xml:space="preserve"> Assistant Executive Engineer J P Nagar South Zone</t>
  </si>
  <si>
    <t>Sarakki</t>
  </si>
  <si>
    <t>178-16-000001</t>
  </si>
  <si>
    <t>Operation and Maintenance of Street Lighting System in Ward No.178 Package S-8 of South Zone</t>
  </si>
  <si>
    <t>178-17-000018</t>
  </si>
  <si>
    <t>Providing CC road in sarakkiagrahara in ward no. 178</t>
  </si>
  <si>
    <t>K.C. SREEDHAR</t>
  </si>
  <si>
    <t>178-17-000020</t>
  </si>
  <si>
    <t>Providing CC road Near Kashiviswanth temple road 17th at 31st and 32nd main in J.P. Nagar 6th phase in ward no. 178.</t>
  </si>
  <si>
    <t>178-17-000017</t>
  </si>
  <si>
    <t>Providing CC roads near I.G. Circle interior roads in ward no. 178.</t>
  </si>
  <si>
    <t>178-16-000003</t>
  </si>
  <si>
    <t>Improvements to drain at sarakki main road from Indragandhi circle to 13th cross sarakki 1st phase in ward no. 178 sarakki.</t>
  </si>
  <si>
    <t>K.C. SRICHAR</t>
  </si>
  <si>
    <t>178-17-000043</t>
  </si>
  <si>
    <t>Providing CC Camera at Garbage Block Spots in ward no 178</t>
  </si>
  <si>
    <t>THE TECHNICLA MANGER (WEST)</t>
  </si>
  <si>
    <t>July</t>
  </si>
  <si>
    <t>178-17-000010</t>
  </si>
  <si>
    <t>Providing balance new street name boards in ward no. 178</t>
  </si>
  <si>
    <t>S Nagendra Kumar</t>
  </si>
  <si>
    <t>178-17-000012</t>
  </si>
  <si>
    <t>Desilting of drains in ward no. 178</t>
  </si>
  <si>
    <t>S M Yogitha</t>
  </si>
  <si>
    <t>August</t>
  </si>
  <si>
    <t>178-17-000006</t>
  </si>
  <si>
    <t>Removal of Debris and Maintenance of Ward in 178.</t>
  </si>
  <si>
    <t>M Manjunath</t>
  </si>
  <si>
    <t>178-17-000013</t>
  </si>
  <si>
    <t>Maintenance of culverts in ward no. 178.</t>
  </si>
  <si>
    <t>T.G. SURAJ</t>
  </si>
  <si>
    <t>November</t>
  </si>
  <si>
    <t>178-17-000045</t>
  </si>
  <si>
    <t>Desilting of drain in ward no 178</t>
  </si>
  <si>
    <t>m/s Prameela Engineering and Infra Projects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</si>
</sst>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6"/>
  <sheetViews>
    <sheetView tabSelected="1" workbookViewId="0">
      <selection activeCell="A2" sqref="A2:XFD16"/>
    </sheetView>
  </sheetViews>
  <sheetFormatPr defaultRowHeight="14.5" x14ac:dyDescent="0.35"/>
  <cols>
    <col min="2" max="2" width="6.26953125" bestFit="1" customWidth="1"/>
    <col min="3" max="3" width="9.54296875" bestFit="1" customWidth="1"/>
    <col min="5" max="5" width="16.2695312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x14ac:dyDescent="0.35">
      <c r="A2" s="4">
        <v>5516</v>
      </c>
      <c r="B2" s="5" t="s">
        <v>28</v>
      </c>
      <c r="C2" s="6">
        <v>43567</v>
      </c>
      <c r="D2" s="7">
        <v>178</v>
      </c>
      <c r="E2" s="8" t="s">
        <v>42</v>
      </c>
      <c r="F2" s="7" t="s">
        <v>43</v>
      </c>
      <c r="G2" s="8" t="s">
        <v>44</v>
      </c>
      <c r="H2" s="7" t="str">
        <f>"000026"</f>
        <v>000026</v>
      </c>
      <c r="I2" s="6">
        <v>42934</v>
      </c>
      <c r="J2" s="7" t="str">
        <f>"000004"</f>
        <v>000004</v>
      </c>
      <c r="K2" s="6">
        <v>43577</v>
      </c>
      <c r="L2" s="7" t="str">
        <f>"000003"</f>
        <v>000003</v>
      </c>
      <c r="M2" s="6">
        <v>43577</v>
      </c>
      <c r="N2" s="7">
        <v>16</v>
      </c>
      <c r="O2" s="7" t="str">
        <f>""</f>
        <v/>
      </c>
      <c r="P2" s="6"/>
      <c r="Q2" s="9">
        <v>8.8684200000000004</v>
      </c>
      <c r="R2" s="9">
        <v>0.71967999999999999</v>
      </c>
      <c r="S2" s="9">
        <v>8.1487400000000001</v>
      </c>
      <c r="T2" s="7">
        <v>17</v>
      </c>
      <c r="U2" s="6">
        <v>43567</v>
      </c>
      <c r="V2" s="7">
        <v>0</v>
      </c>
      <c r="W2" s="8" t="s">
        <v>39</v>
      </c>
      <c r="X2" s="7" t="s">
        <v>34</v>
      </c>
      <c r="Y2" s="8" t="s">
        <v>33</v>
      </c>
      <c r="Z2" s="7" t="s">
        <v>37</v>
      </c>
      <c r="AA2" s="8" t="s">
        <v>38</v>
      </c>
      <c r="AB2" s="9">
        <f t="shared" ref="AB2:AB7" si="0">Q2/100</f>
        <v>8.8684200000000005E-2</v>
      </c>
    </row>
    <row r="3" spans="1:28" x14ac:dyDescent="0.35">
      <c r="A3" s="4">
        <v>5517</v>
      </c>
      <c r="B3" s="5" t="s">
        <v>28</v>
      </c>
      <c r="C3" s="6">
        <v>43575</v>
      </c>
      <c r="D3" s="7">
        <v>178</v>
      </c>
      <c r="E3" s="8" t="s">
        <v>42</v>
      </c>
      <c r="F3" s="7" t="s">
        <v>43</v>
      </c>
      <c r="G3" s="8" t="s">
        <v>44</v>
      </c>
      <c r="H3" s="7" t="str">
        <f>"000026"</f>
        <v>000026</v>
      </c>
      <c r="I3" s="6">
        <v>42934</v>
      </c>
      <c r="J3" s="7" t="str">
        <f>"000004"</f>
        <v>000004</v>
      </c>
      <c r="K3" s="6">
        <v>43577</v>
      </c>
      <c r="L3" s="7" t="str">
        <f>"000003"</f>
        <v>000003</v>
      </c>
      <c r="M3" s="6">
        <v>43577</v>
      </c>
      <c r="N3" s="7">
        <v>16</v>
      </c>
      <c r="O3" s="7" t="str">
        <f>""</f>
        <v/>
      </c>
      <c r="P3" s="6"/>
      <c r="Q3" s="9">
        <v>6.74688</v>
      </c>
      <c r="R3" s="9">
        <v>0.54757999999999996</v>
      </c>
      <c r="S3" s="9">
        <v>6.1993</v>
      </c>
      <c r="T3" s="7">
        <v>20</v>
      </c>
      <c r="U3" s="6">
        <v>43575</v>
      </c>
      <c r="V3" s="7">
        <v>0</v>
      </c>
      <c r="W3" s="8" t="s">
        <v>39</v>
      </c>
      <c r="X3" s="7" t="s">
        <v>34</v>
      </c>
      <c r="Y3" s="8" t="s">
        <v>33</v>
      </c>
      <c r="Z3" s="7" t="s">
        <v>37</v>
      </c>
      <c r="AA3" s="8" t="s">
        <v>38</v>
      </c>
      <c r="AB3" s="9">
        <f t="shared" si="0"/>
        <v>6.7468799999999995E-2</v>
      </c>
    </row>
    <row r="4" spans="1:28" x14ac:dyDescent="0.35">
      <c r="A4" s="4">
        <v>5518</v>
      </c>
      <c r="B4" s="5" t="s">
        <v>32</v>
      </c>
      <c r="C4" s="6">
        <v>43606</v>
      </c>
      <c r="D4" s="7">
        <v>178</v>
      </c>
      <c r="E4" s="8" t="s">
        <v>42</v>
      </c>
      <c r="F4" s="7" t="s">
        <v>43</v>
      </c>
      <c r="G4" s="8" t="s">
        <v>44</v>
      </c>
      <c r="H4" s="7" t="str">
        <f>"000026"</f>
        <v>000026</v>
      </c>
      <c r="I4" s="6">
        <v>42934</v>
      </c>
      <c r="J4" s="7" t="str">
        <f>"000004"</f>
        <v>000004</v>
      </c>
      <c r="K4" s="6">
        <v>43577</v>
      </c>
      <c r="L4" s="7" t="str">
        <f>"000003"</f>
        <v>000003</v>
      </c>
      <c r="M4" s="6">
        <v>43577</v>
      </c>
      <c r="N4" s="7">
        <v>16</v>
      </c>
      <c r="O4" s="7" t="str">
        <f>"001803"</f>
        <v>001803</v>
      </c>
      <c r="P4" s="6">
        <v>43605</v>
      </c>
      <c r="Q4" s="9">
        <v>4.0481299999999996</v>
      </c>
      <c r="R4" s="9">
        <v>0.32172000000000001</v>
      </c>
      <c r="S4" s="9">
        <v>3.72641</v>
      </c>
      <c r="T4" s="7">
        <v>55</v>
      </c>
      <c r="U4" s="6">
        <v>43606</v>
      </c>
      <c r="V4" s="7">
        <v>0</v>
      </c>
      <c r="W4" s="8" t="s">
        <v>39</v>
      </c>
      <c r="X4" s="7" t="s">
        <v>34</v>
      </c>
      <c r="Y4" s="8" t="s">
        <v>33</v>
      </c>
      <c r="Z4" s="7" t="s">
        <v>37</v>
      </c>
      <c r="AA4" s="8" t="s">
        <v>38</v>
      </c>
      <c r="AB4" s="9">
        <f t="shared" si="0"/>
        <v>4.0481299999999998E-2</v>
      </c>
    </row>
    <row r="5" spans="1:28" x14ac:dyDescent="0.35">
      <c r="A5" s="4">
        <v>5519</v>
      </c>
      <c r="B5" s="5" t="s">
        <v>32</v>
      </c>
      <c r="C5" s="6">
        <v>43615</v>
      </c>
      <c r="D5" s="7">
        <v>178</v>
      </c>
      <c r="E5" s="8" t="s">
        <v>42</v>
      </c>
      <c r="F5" s="7" t="s">
        <v>45</v>
      </c>
      <c r="G5" s="8" t="s">
        <v>46</v>
      </c>
      <c r="H5" s="7" t="str">
        <f>"000068"</f>
        <v>000068</v>
      </c>
      <c r="I5" s="6">
        <v>42814</v>
      </c>
      <c r="J5" s="7" t="str">
        <f>"000011"</f>
        <v>000011</v>
      </c>
      <c r="K5" s="6">
        <v>43019</v>
      </c>
      <c r="L5" s="7" t="str">
        <f>"000028"</f>
        <v>000028</v>
      </c>
      <c r="M5" s="6">
        <v>43061</v>
      </c>
      <c r="N5" s="7">
        <v>17</v>
      </c>
      <c r="O5" s="7" t="str">
        <f>"002161"</f>
        <v>002161</v>
      </c>
      <c r="P5" s="6">
        <v>43613</v>
      </c>
      <c r="Q5" s="9">
        <v>18.431319999999999</v>
      </c>
      <c r="R5" s="9">
        <v>1.3748400000000001</v>
      </c>
      <c r="S5" s="9">
        <v>17.056480000000001</v>
      </c>
      <c r="T5" s="7">
        <v>65</v>
      </c>
      <c r="U5" s="6">
        <v>43615</v>
      </c>
      <c r="V5" s="7">
        <v>9901698462</v>
      </c>
      <c r="W5" s="8" t="s">
        <v>47</v>
      </c>
      <c r="X5" s="7" t="s">
        <v>30</v>
      </c>
      <c r="Y5" s="8" t="s">
        <v>31</v>
      </c>
      <c r="Z5" s="7" t="s">
        <v>40</v>
      </c>
      <c r="AA5" s="8" t="s">
        <v>41</v>
      </c>
      <c r="AB5" s="9">
        <f t="shared" si="0"/>
        <v>0.18431319999999998</v>
      </c>
    </row>
    <row r="6" spans="1:28" x14ac:dyDescent="0.35">
      <c r="A6" s="4">
        <v>5520</v>
      </c>
      <c r="B6" s="5" t="s">
        <v>32</v>
      </c>
      <c r="C6" s="6">
        <v>43615</v>
      </c>
      <c r="D6" s="7">
        <v>178</v>
      </c>
      <c r="E6" s="8" t="s">
        <v>42</v>
      </c>
      <c r="F6" s="7" t="s">
        <v>48</v>
      </c>
      <c r="G6" s="8" t="s">
        <v>49</v>
      </c>
      <c r="H6" s="7" t="str">
        <f>"000071"</f>
        <v>000071</v>
      </c>
      <c r="I6" s="6">
        <v>42826</v>
      </c>
      <c r="J6" s="7" t="str">
        <f>"000010"</f>
        <v>000010</v>
      </c>
      <c r="K6" s="6">
        <v>43019</v>
      </c>
      <c r="L6" s="7" t="str">
        <f>"000029"</f>
        <v>000029</v>
      </c>
      <c r="M6" s="6">
        <v>43061</v>
      </c>
      <c r="N6" s="7">
        <v>17</v>
      </c>
      <c r="O6" s="7" t="str">
        <f>"002164"</f>
        <v>002164</v>
      </c>
      <c r="P6" s="6">
        <v>43613</v>
      </c>
      <c r="Q6" s="9">
        <v>18.403500000000001</v>
      </c>
      <c r="R6" s="9">
        <v>1.3673200000000001</v>
      </c>
      <c r="S6" s="9">
        <v>17.036180000000002</v>
      </c>
      <c r="T6" s="7">
        <v>65</v>
      </c>
      <c r="U6" s="6">
        <v>43615</v>
      </c>
      <c r="V6" s="7">
        <v>9901698462</v>
      </c>
      <c r="W6" s="8" t="s">
        <v>47</v>
      </c>
      <c r="X6" s="7" t="s">
        <v>30</v>
      </c>
      <c r="Y6" s="8" t="s">
        <v>31</v>
      </c>
      <c r="Z6" s="7" t="s">
        <v>40</v>
      </c>
      <c r="AA6" s="8" t="s">
        <v>41</v>
      </c>
      <c r="AB6" s="9">
        <f t="shared" si="0"/>
        <v>0.184035</v>
      </c>
    </row>
    <row r="7" spans="1:28" x14ac:dyDescent="0.35">
      <c r="A7" s="4">
        <v>5521</v>
      </c>
      <c r="B7" s="5" t="s">
        <v>32</v>
      </c>
      <c r="C7" s="6">
        <v>43615</v>
      </c>
      <c r="D7" s="7">
        <v>178</v>
      </c>
      <c r="E7" s="8" t="s">
        <v>42</v>
      </c>
      <c r="F7" s="7" t="s">
        <v>50</v>
      </c>
      <c r="G7" s="8" t="s">
        <v>51</v>
      </c>
      <c r="H7" s="7" t="str">
        <f>"000070"</f>
        <v>000070</v>
      </c>
      <c r="I7" s="6">
        <v>42814</v>
      </c>
      <c r="J7" s="7" t="str">
        <f>"000009"</f>
        <v>000009</v>
      </c>
      <c r="K7" s="6">
        <v>43018</v>
      </c>
      <c r="L7" s="7" t="str">
        <f>"000032"</f>
        <v>000032</v>
      </c>
      <c r="M7" s="6">
        <v>43069</v>
      </c>
      <c r="N7" s="7">
        <v>17</v>
      </c>
      <c r="O7" s="7" t="str">
        <f>"002203"</f>
        <v>002203</v>
      </c>
      <c r="P7" s="6">
        <v>43613</v>
      </c>
      <c r="Q7" s="9">
        <v>18.299890000000001</v>
      </c>
      <c r="R7" s="9">
        <v>1.35555</v>
      </c>
      <c r="S7" s="9">
        <v>16.94434</v>
      </c>
      <c r="T7" s="7">
        <v>65</v>
      </c>
      <c r="U7" s="6">
        <v>43615</v>
      </c>
      <c r="V7" s="7">
        <v>9901698462</v>
      </c>
      <c r="W7" s="8" t="s">
        <v>47</v>
      </c>
      <c r="X7" s="7" t="s">
        <v>30</v>
      </c>
      <c r="Y7" s="8" t="s">
        <v>31</v>
      </c>
      <c r="Z7" s="7" t="s">
        <v>40</v>
      </c>
      <c r="AA7" s="8" t="s">
        <v>41</v>
      </c>
      <c r="AB7" s="9">
        <f t="shared" si="0"/>
        <v>0.18299890000000002</v>
      </c>
    </row>
    <row r="8" spans="1:28" x14ac:dyDescent="0.35">
      <c r="A8" s="4">
        <v>5522</v>
      </c>
      <c r="B8" s="5" t="s">
        <v>29</v>
      </c>
      <c r="C8" s="6">
        <v>43628</v>
      </c>
      <c r="D8" s="7">
        <v>178</v>
      </c>
      <c r="E8" s="8" t="s">
        <v>42</v>
      </c>
      <c r="F8" s="7" t="s">
        <v>52</v>
      </c>
      <c r="G8" s="8" t="s">
        <v>53</v>
      </c>
      <c r="H8" s="7" t="str">
        <f>"000087"</f>
        <v>000087</v>
      </c>
      <c r="I8" s="6">
        <v>42829</v>
      </c>
      <c r="J8" s="7" t="str">
        <f>"000012"</f>
        <v>000012</v>
      </c>
      <c r="K8" s="6">
        <v>43019</v>
      </c>
      <c r="L8" s="7" t="str">
        <f>"000035"</f>
        <v>000035</v>
      </c>
      <c r="M8" s="6">
        <v>43084</v>
      </c>
      <c r="N8" s="7">
        <v>16</v>
      </c>
      <c r="O8" s="7" t="str">
        <f>"002466"</f>
        <v>002466</v>
      </c>
      <c r="P8" s="6">
        <v>43622</v>
      </c>
      <c r="Q8" s="9">
        <v>18.93798</v>
      </c>
      <c r="R8" s="9">
        <v>1.2196400000000001</v>
      </c>
      <c r="S8" s="9">
        <v>17.718340000000001</v>
      </c>
      <c r="T8" s="7">
        <v>76</v>
      </c>
      <c r="U8" s="6">
        <v>43628</v>
      </c>
      <c r="V8" s="7">
        <v>9901698462</v>
      </c>
      <c r="W8" s="8" t="s">
        <v>54</v>
      </c>
      <c r="X8" s="7" t="s">
        <v>30</v>
      </c>
      <c r="Y8" s="8" t="s">
        <v>31</v>
      </c>
      <c r="Z8" s="7" t="s">
        <v>40</v>
      </c>
      <c r="AA8" s="8" t="s">
        <v>41</v>
      </c>
      <c r="AB8" s="9">
        <v>0.18937979999999999</v>
      </c>
    </row>
    <row r="9" spans="1:28" x14ac:dyDescent="0.35">
      <c r="A9" s="4">
        <v>5523</v>
      </c>
      <c r="B9" s="5" t="s">
        <v>29</v>
      </c>
      <c r="C9" s="6">
        <v>43628</v>
      </c>
      <c r="D9" s="7">
        <v>178</v>
      </c>
      <c r="E9" s="8" t="s">
        <v>42</v>
      </c>
      <c r="F9" s="7" t="s">
        <v>55</v>
      </c>
      <c r="G9" s="8" t="s">
        <v>56</v>
      </c>
      <c r="H9" s="7" t="str">
        <f>"000092"</f>
        <v>000092</v>
      </c>
      <c r="I9" s="6">
        <v>43357</v>
      </c>
      <c r="J9" s="7" t="str">
        <f>"000001"</f>
        <v>000001</v>
      </c>
      <c r="K9" s="6">
        <v>43579</v>
      </c>
      <c r="L9" s="7" t="str">
        <f>"000005"</f>
        <v>000005</v>
      </c>
      <c r="M9" s="6">
        <v>43588</v>
      </c>
      <c r="N9" s="7">
        <v>17</v>
      </c>
      <c r="O9" s="7" t="str">
        <f>"002516"</f>
        <v>002516</v>
      </c>
      <c r="P9" s="6">
        <v>43622</v>
      </c>
      <c r="Q9" s="9">
        <v>9.9994599999999991</v>
      </c>
      <c r="R9" s="9">
        <v>1.2485200000000001</v>
      </c>
      <c r="S9" s="9">
        <v>8.7509399999999999</v>
      </c>
      <c r="T9" s="7">
        <v>78</v>
      </c>
      <c r="U9" s="6">
        <v>43628</v>
      </c>
      <c r="V9" s="7">
        <v>9448021479</v>
      </c>
      <c r="W9" s="8" t="s">
        <v>57</v>
      </c>
      <c r="X9" s="7" t="s">
        <v>35</v>
      </c>
      <c r="Y9" s="8" t="s">
        <v>36</v>
      </c>
      <c r="Z9" s="7" t="s">
        <v>40</v>
      </c>
      <c r="AA9" s="8" t="s">
        <v>41</v>
      </c>
      <c r="AB9" s="9">
        <v>9.9994599999999989E-2</v>
      </c>
    </row>
    <row r="10" spans="1:28" x14ac:dyDescent="0.35">
      <c r="A10" s="4">
        <v>5524</v>
      </c>
      <c r="B10" s="5" t="s">
        <v>58</v>
      </c>
      <c r="C10" s="6">
        <v>43647</v>
      </c>
      <c r="D10" s="7">
        <v>178</v>
      </c>
      <c r="E10" s="8" t="s">
        <v>42</v>
      </c>
      <c r="F10" s="7" t="s">
        <v>59</v>
      </c>
      <c r="G10" s="10" t="s">
        <v>60</v>
      </c>
      <c r="H10" s="7" t="str">
        <f>"000016"</f>
        <v>000016</v>
      </c>
      <c r="I10" s="6">
        <v>42976</v>
      </c>
      <c r="J10" s="7" t="str">
        <f>"000017"</f>
        <v>000017</v>
      </c>
      <c r="K10" s="6">
        <v>43106</v>
      </c>
      <c r="L10" s="7" t="str">
        <f>"000054"</f>
        <v>000054</v>
      </c>
      <c r="M10" s="6">
        <v>43110</v>
      </c>
      <c r="N10" s="7">
        <v>17</v>
      </c>
      <c r="O10" s="7" t="str">
        <f>"003064"</f>
        <v>003064</v>
      </c>
      <c r="P10" s="6">
        <v>43640</v>
      </c>
      <c r="Q10" s="11">
        <v>4.3444799999999999</v>
      </c>
      <c r="R10" s="11">
        <v>0.17813999999999999</v>
      </c>
      <c r="S10" s="11">
        <v>4.1663399999999999</v>
      </c>
      <c r="T10" s="7">
        <v>96</v>
      </c>
      <c r="U10" s="6">
        <v>43647</v>
      </c>
      <c r="V10" s="7">
        <v>9972812164</v>
      </c>
      <c r="W10" s="10" t="s">
        <v>61</v>
      </c>
      <c r="X10" s="7" t="s">
        <v>30</v>
      </c>
      <c r="Y10" s="10" t="s">
        <v>31</v>
      </c>
      <c r="Z10" s="7" t="s">
        <v>40</v>
      </c>
      <c r="AA10" s="10" t="s">
        <v>41</v>
      </c>
      <c r="AB10" s="11">
        <f>Q10/100</f>
        <v>4.3444799999999999E-2</v>
      </c>
    </row>
    <row r="11" spans="1:28" x14ac:dyDescent="0.35">
      <c r="A11" s="4">
        <v>5525</v>
      </c>
      <c r="B11" s="5" t="s">
        <v>58</v>
      </c>
      <c r="C11" s="6">
        <v>43664</v>
      </c>
      <c r="D11" s="7">
        <v>178</v>
      </c>
      <c r="E11" s="8" t="s">
        <v>42</v>
      </c>
      <c r="F11" s="7" t="s">
        <v>43</v>
      </c>
      <c r="G11" s="10" t="s">
        <v>44</v>
      </c>
      <c r="H11" s="7" t="str">
        <f>"000026"</f>
        <v>000026</v>
      </c>
      <c r="I11" s="6">
        <v>42934</v>
      </c>
      <c r="J11" s="7" t="str">
        <f>"000182"</f>
        <v>000182</v>
      </c>
      <c r="K11" s="6">
        <v>43763</v>
      </c>
      <c r="L11" s="7" t="str">
        <f>"000181"</f>
        <v>000181</v>
      </c>
      <c r="M11" s="6">
        <v>43763</v>
      </c>
      <c r="N11" s="7">
        <v>16</v>
      </c>
      <c r="O11" s="7" t="str">
        <f>"006330"</f>
        <v>006330</v>
      </c>
      <c r="P11" s="6">
        <v>43791</v>
      </c>
      <c r="Q11" s="11">
        <v>4.0481299999999996</v>
      </c>
      <c r="R11" s="11">
        <v>0.31572</v>
      </c>
      <c r="S11" s="11">
        <v>3.7324099999999998</v>
      </c>
      <c r="T11" s="7">
        <v>115</v>
      </c>
      <c r="U11" s="6">
        <v>43664</v>
      </c>
      <c r="V11" s="7">
        <v>0</v>
      </c>
      <c r="W11" s="10" t="s">
        <v>39</v>
      </c>
      <c r="X11" s="7" t="s">
        <v>34</v>
      </c>
      <c r="Y11" s="10" t="s">
        <v>33</v>
      </c>
      <c r="Z11" s="7" t="s">
        <v>37</v>
      </c>
      <c r="AA11" s="10" t="s">
        <v>38</v>
      </c>
      <c r="AB11" s="11">
        <f>Q11/100</f>
        <v>4.0481299999999998E-2</v>
      </c>
    </row>
    <row r="12" spans="1:28" x14ac:dyDescent="0.35">
      <c r="A12" s="4">
        <v>5526</v>
      </c>
      <c r="B12" s="5" t="s">
        <v>58</v>
      </c>
      <c r="C12" s="6">
        <v>43671</v>
      </c>
      <c r="D12" s="7">
        <v>178</v>
      </c>
      <c r="E12" s="8" t="s">
        <v>42</v>
      </c>
      <c r="F12" s="7" t="s">
        <v>62</v>
      </c>
      <c r="G12" s="10" t="s">
        <v>63</v>
      </c>
      <c r="H12" s="7" t="str">
        <f>"000120"</f>
        <v>000120</v>
      </c>
      <c r="I12" s="6">
        <v>42870</v>
      </c>
      <c r="J12" s="7" t="str">
        <f>"000002"</f>
        <v>000002</v>
      </c>
      <c r="K12" s="6">
        <v>42955</v>
      </c>
      <c r="L12" s="7" t="str">
        <f>"000081"</f>
        <v>000081</v>
      </c>
      <c r="M12" s="6">
        <v>43157</v>
      </c>
      <c r="N12" s="7">
        <v>17</v>
      </c>
      <c r="O12" s="7" t="str">
        <f>"003885"</f>
        <v>003885</v>
      </c>
      <c r="P12" s="6">
        <v>43669</v>
      </c>
      <c r="Q12" s="11">
        <v>8.5951299999999993</v>
      </c>
      <c r="R12" s="11">
        <v>0.50331999999999999</v>
      </c>
      <c r="S12" s="11">
        <v>8.0918100000000006</v>
      </c>
      <c r="T12" s="7">
        <v>125</v>
      </c>
      <c r="U12" s="6">
        <v>43671</v>
      </c>
      <c r="V12" s="7">
        <v>9980763331</v>
      </c>
      <c r="W12" s="10" t="s">
        <v>64</v>
      </c>
      <c r="X12" s="7" t="s">
        <v>30</v>
      </c>
      <c r="Y12" s="10" t="s">
        <v>31</v>
      </c>
      <c r="Z12" s="7" t="s">
        <v>40</v>
      </c>
      <c r="AA12" s="10" t="s">
        <v>41</v>
      </c>
      <c r="AB12" s="11">
        <f>Q12/100</f>
        <v>8.5951299999999994E-2</v>
      </c>
    </row>
    <row r="13" spans="1:28" x14ac:dyDescent="0.35">
      <c r="A13" s="4">
        <v>5527</v>
      </c>
      <c r="B13" s="5" t="s">
        <v>65</v>
      </c>
      <c r="C13" s="6">
        <v>43684</v>
      </c>
      <c r="D13" s="7">
        <v>178</v>
      </c>
      <c r="E13" s="8" t="s">
        <v>42</v>
      </c>
      <c r="F13" s="7" t="s">
        <v>66</v>
      </c>
      <c r="G13" s="10" t="s">
        <v>67</v>
      </c>
      <c r="H13" s="7" t="str">
        <f>"000014"</f>
        <v>000014</v>
      </c>
      <c r="I13" s="6">
        <v>42971</v>
      </c>
      <c r="J13" s="7" t="str">
        <f>"000020"</f>
        <v>000020</v>
      </c>
      <c r="K13" s="6">
        <v>43116</v>
      </c>
      <c r="L13" s="7" t="str">
        <f>"000082"</f>
        <v>000082</v>
      </c>
      <c r="M13" s="6">
        <v>43161</v>
      </c>
      <c r="N13" s="7">
        <v>17</v>
      </c>
      <c r="O13" s="7" t="str">
        <f>"004187"</f>
        <v>004187</v>
      </c>
      <c r="P13" s="6">
        <v>43679</v>
      </c>
      <c r="Q13" s="11">
        <v>11.23264</v>
      </c>
      <c r="R13" s="11">
        <v>0.61624000000000001</v>
      </c>
      <c r="S13" s="11">
        <v>10.616400000000001</v>
      </c>
      <c r="T13" s="7">
        <v>144</v>
      </c>
      <c r="U13" s="6">
        <v>43684</v>
      </c>
      <c r="V13" s="7">
        <v>9448048401</v>
      </c>
      <c r="W13" s="10" t="s">
        <v>68</v>
      </c>
      <c r="X13" s="7" t="s">
        <v>30</v>
      </c>
      <c r="Y13" s="10" t="s">
        <v>31</v>
      </c>
      <c r="Z13" s="7" t="s">
        <v>40</v>
      </c>
      <c r="AA13" s="10" t="s">
        <v>41</v>
      </c>
      <c r="AB13" s="11">
        <f>Q13/100</f>
        <v>0.11232639999999999</v>
      </c>
    </row>
    <row r="14" spans="1:28" x14ac:dyDescent="0.35">
      <c r="A14" s="4">
        <v>5528</v>
      </c>
      <c r="B14" s="5" t="s">
        <v>65</v>
      </c>
      <c r="C14" s="6">
        <v>43684</v>
      </c>
      <c r="D14" s="7">
        <v>178</v>
      </c>
      <c r="E14" s="8" t="s">
        <v>42</v>
      </c>
      <c r="F14" s="7" t="s">
        <v>69</v>
      </c>
      <c r="G14" s="10" t="s">
        <v>70</v>
      </c>
      <c r="H14" s="7" t="str">
        <f>"000091"</f>
        <v>000091</v>
      </c>
      <c r="I14" s="6">
        <v>42825</v>
      </c>
      <c r="J14" s="7" t="str">
        <f>"000021"</f>
        <v>000021</v>
      </c>
      <c r="K14" s="6">
        <v>43116</v>
      </c>
      <c r="L14" s="7" t="str">
        <f>"000083"</f>
        <v>000083</v>
      </c>
      <c r="M14" s="6">
        <v>43161</v>
      </c>
      <c r="N14" s="7">
        <v>17</v>
      </c>
      <c r="O14" s="7" t="str">
        <f>"004188"</f>
        <v>004188</v>
      </c>
      <c r="P14" s="6">
        <v>43679</v>
      </c>
      <c r="Q14" s="11">
        <v>4.8450499999999996</v>
      </c>
      <c r="R14" s="11">
        <v>0.40648000000000001</v>
      </c>
      <c r="S14" s="11">
        <v>4.4385700000000003</v>
      </c>
      <c r="T14" s="7">
        <v>144</v>
      </c>
      <c r="U14" s="6">
        <v>43684</v>
      </c>
      <c r="V14" s="7">
        <v>9844386227</v>
      </c>
      <c r="W14" s="10" t="s">
        <v>71</v>
      </c>
      <c r="X14" s="7" t="s">
        <v>30</v>
      </c>
      <c r="Y14" s="10" t="s">
        <v>31</v>
      </c>
      <c r="Z14" s="7" t="s">
        <v>40</v>
      </c>
      <c r="AA14" s="10" t="s">
        <v>41</v>
      </c>
      <c r="AB14" s="11">
        <f>Q14/100</f>
        <v>4.8450499999999994E-2</v>
      </c>
    </row>
    <row r="15" spans="1:28" x14ac:dyDescent="0.35">
      <c r="A15" s="4">
        <v>5529</v>
      </c>
      <c r="B15" s="5" t="s">
        <v>72</v>
      </c>
      <c r="C15" s="6">
        <v>43773</v>
      </c>
      <c r="D15" s="4">
        <v>178</v>
      </c>
      <c r="E15" s="8" t="s">
        <v>42</v>
      </c>
      <c r="F15" s="7" t="s">
        <v>73</v>
      </c>
      <c r="G15" s="8" t="s">
        <v>74</v>
      </c>
      <c r="H15" s="7" t="str">
        <f>"000087"</f>
        <v>000087</v>
      </c>
      <c r="I15" s="6">
        <v>43158</v>
      </c>
      <c r="J15" s="7" t="str">
        <f>"000035"</f>
        <v>000035</v>
      </c>
      <c r="K15" s="6">
        <v>43182</v>
      </c>
      <c r="L15" s="7" t="str">
        <f>"000012"</f>
        <v>000012</v>
      </c>
      <c r="M15" s="6">
        <v>43227</v>
      </c>
      <c r="N15" s="7">
        <v>17</v>
      </c>
      <c r="O15" s="7" t="str">
        <f>"005916"</f>
        <v>005916</v>
      </c>
      <c r="P15" s="6">
        <v>43763</v>
      </c>
      <c r="Q15" s="9">
        <v>4.3470800000000001</v>
      </c>
      <c r="R15" s="9">
        <v>0.17899999999999999</v>
      </c>
      <c r="S15" s="9">
        <v>4.1680799999999998</v>
      </c>
      <c r="T15" s="7">
        <v>13</v>
      </c>
      <c r="U15" s="6">
        <v>43773</v>
      </c>
      <c r="V15" s="7">
        <v>9848032919</v>
      </c>
      <c r="W15" s="8" t="s">
        <v>75</v>
      </c>
      <c r="X15" s="7" t="s">
        <v>30</v>
      </c>
      <c r="Y15" s="8" t="s">
        <v>31</v>
      </c>
      <c r="Z15" s="7" t="s">
        <v>40</v>
      </c>
      <c r="AA15" s="8" t="s">
        <v>41</v>
      </c>
      <c r="AB15" s="9">
        <v>4.3470800000000004E-2</v>
      </c>
    </row>
    <row r="16" spans="1:28" x14ac:dyDescent="0.35">
      <c r="A16" s="4">
        <v>5530</v>
      </c>
      <c r="B16" s="5" t="s">
        <v>72</v>
      </c>
      <c r="C16" s="6">
        <v>43795</v>
      </c>
      <c r="D16" s="4">
        <v>178</v>
      </c>
      <c r="E16" s="8" t="s">
        <v>42</v>
      </c>
      <c r="F16" s="7" t="s">
        <v>43</v>
      </c>
      <c r="G16" s="8" t="s">
        <v>44</v>
      </c>
      <c r="H16" s="7" t="str">
        <f>"000026"</f>
        <v>000026</v>
      </c>
      <c r="I16" s="6">
        <v>42934</v>
      </c>
      <c r="J16" s="7" t="str">
        <f>"000182"</f>
        <v>000182</v>
      </c>
      <c r="K16" s="6">
        <v>43763</v>
      </c>
      <c r="L16" s="7" t="str">
        <f>"000181"</f>
        <v>000181</v>
      </c>
      <c r="M16" s="6">
        <v>43763</v>
      </c>
      <c r="N16" s="7">
        <v>16</v>
      </c>
      <c r="O16" s="7" t="str">
        <f>"006330"</f>
        <v>006330</v>
      </c>
      <c r="P16" s="6">
        <v>43791</v>
      </c>
      <c r="Q16" s="9">
        <v>4.0481299999999996</v>
      </c>
      <c r="R16" s="9">
        <v>0.32072000000000001</v>
      </c>
      <c r="S16" s="9">
        <v>3.7274099999999999</v>
      </c>
      <c r="T16" s="7">
        <v>13</v>
      </c>
      <c r="U16" s="6">
        <v>43795</v>
      </c>
      <c r="V16" s="7">
        <v>0</v>
      </c>
      <c r="W16" s="8" t="s">
        <v>39</v>
      </c>
      <c r="X16" s="7" t="s">
        <v>34</v>
      </c>
      <c r="Y16" s="8" t="s">
        <v>33</v>
      </c>
      <c r="Z16" s="7" t="s">
        <v>37</v>
      </c>
      <c r="AA16" s="8" t="s">
        <v>38</v>
      </c>
      <c r="AB16" s="9">
        <v>4.0481299999999998E-2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2020-01-30T07:04:14Z</dcterms:modified>
</cp:coreProperties>
</file>