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O14" i="1"/>
  <c r="L14" i="1"/>
  <c r="J14" i="1"/>
  <c r="H14"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<sst xmlns="http://schemas.openxmlformats.org/spreadsheetml/2006/main" count="262" uniqueCount="130">
  <si>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</si>
  <si>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</si>
  <si>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</si>
  <si>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</si>
  <si>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</si>
  <si>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</si>
  <si>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</si>
  <si>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</si>
  <si>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</si>
  <si>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</si>
  <si>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</si>
  <si>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</si>
  <si>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</si>
  <si>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</si>
  <si>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</si>
  <si>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</si>
  <si>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</si>
  <si>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</si>
  <si>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</si>
  <si>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</si>
  <si>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</si>
  <si>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</si>
  <si>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</si>
  <si>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</si>
  <si>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</si>
  <si>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</si>
  <si>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</si>
  <si>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</si>
  <si>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</si>
  <si>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</si>
  <si>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</si>
  <si>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</si>
  <si>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</si>
  <si>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</si>
  <si>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</si>
  <si>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P3110</t>
  </si>
  <si>
    <t>14th Finance Commission Grant Works</t>
  </si>
  <si>
    <t>KRIDL</t>
  </si>
  <si>
    <t>P2201</t>
  </si>
  <si>
    <t>Assembly Constituency Development Works under BBMP</t>
  </si>
  <si>
    <t>ddo258</t>
  </si>
  <si>
    <t xml:space="preserve"> Executive Engineer Electrical South Zone</t>
  </si>
  <si>
    <t>ddo422</t>
  </si>
  <si>
    <t xml:space="preserve"> Executive Engineer Project - South Zone</t>
  </si>
  <si>
    <t>P0088</t>
  </si>
  <si>
    <t>Maintenance and Management of Parks on Contract</t>
  </si>
  <si>
    <t>ddo491</t>
  </si>
  <si>
    <t xml:space="preserve"> Assistant Executive Engineer J P Nagar South Zone</t>
  </si>
  <si>
    <t>Shakambari Nagara</t>
  </si>
  <si>
    <t>179-13-000019</t>
  </si>
  <si>
    <t>Improvements to drain 38th Cross (45th Cross to 10th Main) in Ward no.179 Shakambarinagar</t>
  </si>
  <si>
    <t>179-14-000017</t>
  </si>
  <si>
    <t>Construction of culverts in shakambarinagar in front Banashankari temple in ward no. 179</t>
  </si>
  <si>
    <t>Vinod Kumar M</t>
  </si>
  <si>
    <t>179-15-000012</t>
  </si>
  <si>
    <t>Improvement to drain at 3rd main from 40th cross to 46th cross 8th block jayanagara in ward no 179 shakamabarinagara</t>
  </si>
  <si>
    <t>R Manohar</t>
  </si>
  <si>
    <t>179-14-000023</t>
  </si>
  <si>
    <t>Improvements to road side drain and footpath at 5th main road from 36th cross to 45 th cross road.</t>
  </si>
  <si>
    <t>P1924</t>
  </si>
  <si>
    <t>Maintenance of Roads and Flyovers</t>
  </si>
  <si>
    <t>179-16-000001</t>
  </si>
  <si>
    <t>Operation and Maintenance of Street Lighting System in Ward No.179 Package S-10 of South Zone</t>
  </si>
  <si>
    <t>Prabha Electricals (C.D.Ravi)</t>
  </si>
  <si>
    <t>179-17-000041</t>
  </si>
  <si>
    <t>Providing drinking water works in Ward No 179 in Jaynagar Division</t>
  </si>
  <si>
    <t>M. MALAPPA</t>
  </si>
  <si>
    <t>179-15-000014</t>
  </si>
  <si>
    <t>Improvements to CC road and Providing Covering slab at Rajarajeshwari slum in ward no 179 shakambarinagar</t>
  </si>
  <si>
    <t>M Gopinath</t>
  </si>
  <si>
    <t>179-16-000019</t>
  </si>
  <si>
    <t>Providing and fixing senior citizen gym Equipments in parks of Shakambarinagar ward no 179</t>
  </si>
  <si>
    <t>179-13-000020</t>
  </si>
  <si>
    <t>Balance works at PU.TI.NA park in Ward No.179 Shakambarinagar</t>
  </si>
  <si>
    <t>P SURESH KUMAR</t>
  </si>
  <si>
    <t>179-16-000007</t>
  </si>
  <si>
    <t>Providing cement concrete to Vacant space and  other improvements works between ward office and corporators new office building in ward no. 179</t>
  </si>
  <si>
    <t>C.V. RAGHAVA</t>
  </si>
  <si>
    <t>179-17-000026</t>
  </si>
  <si>
    <t>Improvements to drains in 13th, 14th 15thand 16th cross, 7th block Jayanagar surrounding roads in ward no. 179.</t>
  </si>
  <si>
    <t>K. Varun</t>
  </si>
  <si>
    <t>July</t>
  </si>
  <si>
    <t>179-17-000010</t>
  </si>
  <si>
    <t>Improvements to Cross roads at Tharamandalpet Shakambarinagar in ward no 179</t>
  </si>
  <si>
    <t>Sri Raghavendra S</t>
  </si>
  <si>
    <t>P3172</t>
  </si>
  <si>
    <t>Special Development works in ward No.177,78,97, 57,99,100,68,11,126,168, 113,02, 181,03, 21,33,23,24,27 ,59,53,57,81,47, 45,72, 50,91,92,117,145,146,147,148,151,152, 122,134, 157, 84,85,150,163, 179,180, 170, 171, 175,176, 173,174, 186,189, 190,193,185,191,194, 195,196, 127, (Rs.200 lakhs each ward)</t>
  </si>
  <si>
    <t>179-19-000009</t>
  </si>
  <si>
    <t>Repairs to road and footpath at 37th cross 8th block Jayanagar in ward no 179</t>
  </si>
  <si>
    <t>Anand Kumar</t>
  </si>
  <si>
    <t>P3296</t>
  </si>
  <si>
    <t>14th Finance Commission Works - Road and Footpath Maintenance</t>
  </si>
  <si>
    <t>August</t>
  </si>
  <si>
    <t>179-15-000034</t>
  </si>
  <si>
    <t xml:space="preserve">Providing Concrete to 5th cross road Vysya bank layout from Ayodhya road to 32nd B main and surrounding area Shakambarinagara in ward no 179 </t>
  </si>
  <si>
    <t>P2415</t>
  </si>
  <si>
    <t>Reserve fund for TandF Committee</t>
  </si>
  <si>
    <t>179-19-000005</t>
  </si>
  <si>
    <t>Providing Handhail grill works at Corporator office in ward no 179 Shakambarinagara</t>
  </si>
  <si>
    <t>DILEEP.K.C.</t>
  </si>
  <si>
    <t>P3292</t>
  </si>
  <si>
    <t>14th Finance Commission Works - Community Property Maintenance (including Parks)</t>
  </si>
  <si>
    <t>179-17-000023</t>
  </si>
  <si>
    <t>Providing missing slabs, kerbs and resetting the covering slabs of drains in ITI layout in ward no. 179</t>
  </si>
  <si>
    <t>V Vijay</t>
  </si>
  <si>
    <t>179-17-000024</t>
  </si>
  <si>
    <t>Providing missing slabs, kerbs and resetting the covering slabs of drains in 5th block Jayanagar in ward no. 179</t>
  </si>
  <si>
    <t>179-17-000009</t>
  </si>
  <si>
    <t>Improvements to main road of Tharamandalpet Shakambarinagar in ward no 179</t>
  </si>
  <si>
    <t>Lakshmi Venkateshwara Constructions, Pro.Dilip Govind</t>
  </si>
  <si>
    <t>September</t>
  </si>
  <si>
    <t>179-19-000010</t>
  </si>
  <si>
    <t>Providing and distribution of dust bins (wetand Dry waste bins) at 8th block and 5th block Jayanagar in ward no 179</t>
  </si>
  <si>
    <t>M. CHANNABASAVANNA</t>
  </si>
  <si>
    <t>P3298</t>
  </si>
  <si>
    <t>14th Finance Commission Works - SWM Works</t>
  </si>
  <si>
    <t>October</t>
  </si>
  <si>
    <t>179-18-000009</t>
  </si>
  <si>
    <t>Providing LED Street lights, Tubular Poles, to Jayanagar 5th block Surrounding area in ward no 179</t>
  </si>
  <si>
    <t>Executive Engineer-3 (Karnataka Rural Infrastructure Development Ltd)</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</si>
  <si>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</si>
  <si>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</si>
  <si>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179-18-000008</t>
  </si>
  <si>
    <t>Providing LED Street lights, Tubular Poles, Timer to Jayanagar 8th block Surrounding area in ward no 179</t>
  </si>
  <si>
    <t>Executive Engineer-1 (Karnataka Rural Infrastructure Development Ltd)</t>
  </si>
  <si>
    <t>December</t>
  </si>
  <si>
    <t>179-19-000014</t>
  </si>
  <si>
    <t>Improvements to drain at 7th cross Shakambarinagar and surrounding area in ward no 179</t>
  </si>
  <si>
    <t>P1878</t>
  </si>
  <si>
    <t>18per - Works (Bhagyajyothi, Sooru / Neeru Yojane and General) (54 Lakhs / New Wards)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</si>
</sst>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workbookViewId="0">
      <selection activeCell="A2" sqref="A2:XFD27"/>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5531</v>
      </c>
      <c r="B2" s="5" t="s">
        <v>28</v>
      </c>
      <c r="C2" s="6">
        <v>43566</v>
      </c>
      <c r="D2" s="7">
        <v>179</v>
      </c>
      <c r="E2" s="8" t="s">
        <v>48</v>
      </c>
      <c r="F2" s="7" t="s">
        <v>49</v>
      </c>
      <c r="G2" s="8" t="s">
        <v>50</v>
      </c>
      <c r="H2" s="7" t="str">
        <f>"000249"</f>
        <v>000249</v>
      </c>
      <c r="I2" s="6">
        <v>41338</v>
      </c>
      <c r="J2" s="7" t="str">
        <f>"000 40"</f>
        <v>000 40</v>
      </c>
      <c r="K2" s="6">
        <v>42819</v>
      </c>
      <c r="L2" s="7" t="str">
        <f>"000015"</f>
        <v>000015</v>
      </c>
      <c r="M2" s="6">
        <v>42853</v>
      </c>
      <c r="N2" s="7">
        <v>13</v>
      </c>
      <c r="O2" s="7" t="str">
        <f>"000096"</f>
        <v>000096</v>
      </c>
      <c r="P2" s="6">
        <v>43563</v>
      </c>
      <c r="Q2" s="9">
        <v>43.63129</v>
      </c>
      <c r="R2" s="9">
        <v>11.62006</v>
      </c>
      <c r="S2" s="9">
        <v>32.011229999999998</v>
      </c>
      <c r="T2" s="7">
        <v>12</v>
      </c>
      <c r="U2" s="6">
        <v>43566</v>
      </c>
      <c r="V2" s="7">
        <v>9448021479</v>
      </c>
      <c r="W2" s="8" t="s">
        <v>37</v>
      </c>
      <c r="X2" s="7" t="s">
        <v>38</v>
      </c>
      <c r="Y2" s="8" t="s">
        <v>39</v>
      </c>
      <c r="Z2" s="7" t="s">
        <v>46</v>
      </c>
      <c r="AA2" s="8" t="s">
        <v>47</v>
      </c>
      <c r="AB2" s="9">
        <f t="shared" ref="AB2:AB12" si="0">Q2/100</f>
        <v>0.4363129</v>
      </c>
    </row>
    <row r="3" spans="1:28" x14ac:dyDescent="0.35">
      <c r="A3" s="4">
        <v>5532</v>
      </c>
      <c r="B3" s="5" t="s">
        <v>28</v>
      </c>
      <c r="C3" s="6">
        <v>43566</v>
      </c>
      <c r="D3" s="7">
        <v>179</v>
      </c>
      <c r="E3" s="8" t="s">
        <v>48</v>
      </c>
      <c r="F3" s="7" t="s">
        <v>51</v>
      </c>
      <c r="G3" s="8" t="s">
        <v>52</v>
      </c>
      <c r="H3" s="7" t="str">
        <f>"000241"</f>
        <v>000241</v>
      </c>
      <c r="I3" s="6">
        <v>41692</v>
      </c>
      <c r="J3" s="7" t="str">
        <f>"000038"</f>
        <v>000038</v>
      </c>
      <c r="K3" s="6">
        <v>42819</v>
      </c>
      <c r="L3" s="7" t="str">
        <f>"000016"</f>
        <v>000016</v>
      </c>
      <c r="M3" s="6">
        <v>42853</v>
      </c>
      <c r="N3" s="7">
        <v>14</v>
      </c>
      <c r="O3" s="7" t="str">
        <f>"000097"</f>
        <v>000097</v>
      </c>
      <c r="P3" s="6">
        <v>43563</v>
      </c>
      <c r="Q3" s="9">
        <v>7.6362199999999998</v>
      </c>
      <c r="R3" s="9">
        <v>0.95962999999999998</v>
      </c>
      <c r="S3" s="9">
        <v>6.67659</v>
      </c>
      <c r="T3" s="7">
        <v>12</v>
      </c>
      <c r="U3" s="6">
        <v>43566</v>
      </c>
      <c r="V3" s="7">
        <v>9448021479</v>
      </c>
      <c r="W3" s="8" t="s">
        <v>53</v>
      </c>
      <c r="X3" s="7" t="s">
        <v>30</v>
      </c>
      <c r="Y3" s="8" t="s">
        <v>31</v>
      </c>
      <c r="Z3" s="7" t="s">
        <v>46</v>
      </c>
      <c r="AA3" s="8" t="s">
        <v>47</v>
      </c>
      <c r="AB3" s="9">
        <f t="shared" si="0"/>
        <v>7.6362199999999991E-2</v>
      </c>
    </row>
    <row r="4" spans="1:28" x14ac:dyDescent="0.35">
      <c r="A4" s="4">
        <v>5533</v>
      </c>
      <c r="B4" s="5" t="s">
        <v>28</v>
      </c>
      <c r="C4" s="6">
        <v>43566</v>
      </c>
      <c r="D4" s="7">
        <v>179</v>
      </c>
      <c r="E4" s="8" t="s">
        <v>48</v>
      </c>
      <c r="F4" s="7" t="s">
        <v>54</v>
      </c>
      <c r="G4" s="8" t="s">
        <v>55</v>
      </c>
      <c r="H4" s="7" t="str">
        <f>"000059"</f>
        <v>000059</v>
      </c>
      <c r="I4" s="6">
        <v>42011</v>
      </c>
      <c r="J4" s="7" t="str">
        <f>"000037"</f>
        <v>000037</v>
      </c>
      <c r="K4" s="6">
        <v>42819</v>
      </c>
      <c r="L4" s="7" t="str">
        <f>"000017"</f>
        <v>000017</v>
      </c>
      <c r="M4" s="6">
        <v>42853</v>
      </c>
      <c r="N4" s="7">
        <v>15</v>
      </c>
      <c r="O4" s="7" t="str">
        <f>"000098"</f>
        <v>000098</v>
      </c>
      <c r="P4" s="6">
        <v>43563</v>
      </c>
      <c r="Q4" s="9">
        <v>18.145700000000001</v>
      </c>
      <c r="R4" s="9">
        <v>2.23936</v>
      </c>
      <c r="S4" s="9">
        <v>15.90634</v>
      </c>
      <c r="T4" s="7">
        <v>12</v>
      </c>
      <c r="U4" s="6">
        <v>43566</v>
      </c>
      <c r="V4" s="7">
        <v>9731120853</v>
      </c>
      <c r="W4" s="8" t="s">
        <v>56</v>
      </c>
      <c r="X4" s="7" t="s">
        <v>30</v>
      </c>
      <c r="Y4" s="8" t="s">
        <v>31</v>
      </c>
      <c r="Z4" s="7" t="s">
        <v>46</v>
      </c>
      <c r="AA4" s="8" t="s">
        <v>47</v>
      </c>
      <c r="AB4" s="9">
        <f t="shared" si="0"/>
        <v>0.18145700000000001</v>
      </c>
    </row>
    <row r="5" spans="1:28" x14ac:dyDescent="0.35">
      <c r="A5" s="4">
        <v>5534</v>
      </c>
      <c r="B5" s="5" t="s">
        <v>28</v>
      </c>
      <c r="C5" s="6">
        <v>43566</v>
      </c>
      <c r="D5" s="7">
        <v>179</v>
      </c>
      <c r="E5" s="8" t="s">
        <v>48</v>
      </c>
      <c r="F5" s="7" t="s">
        <v>57</v>
      </c>
      <c r="G5" s="8" t="s">
        <v>58</v>
      </c>
      <c r="H5" s="7" t="str">
        <f>"000094"</f>
        <v>000094</v>
      </c>
      <c r="I5" s="6">
        <v>42054</v>
      </c>
      <c r="J5" s="7" t="str">
        <f>"000039"</f>
        <v>000039</v>
      </c>
      <c r="K5" s="6">
        <v>42823</v>
      </c>
      <c r="L5" s="7" t="str">
        <f>"000018"</f>
        <v>000018</v>
      </c>
      <c r="M5" s="6">
        <v>42853</v>
      </c>
      <c r="N5" s="7">
        <v>14</v>
      </c>
      <c r="O5" s="7" t="str">
        <f>"000099"</f>
        <v>000099</v>
      </c>
      <c r="P5" s="6">
        <v>43563</v>
      </c>
      <c r="Q5" s="9">
        <v>35.911290000000001</v>
      </c>
      <c r="R5" s="9">
        <v>9.4602900000000005</v>
      </c>
      <c r="S5" s="9">
        <v>26.451000000000001</v>
      </c>
      <c r="T5" s="7">
        <v>12</v>
      </c>
      <c r="U5" s="6">
        <v>43566</v>
      </c>
      <c r="V5" s="7">
        <v>9448021479</v>
      </c>
      <c r="W5" s="8" t="s">
        <v>37</v>
      </c>
      <c r="X5" s="7" t="s">
        <v>59</v>
      </c>
      <c r="Y5" s="8" t="s">
        <v>60</v>
      </c>
      <c r="Z5" s="7" t="s">
        <v>46</v>
      </c>
      <c r="AA5" s="8" t="s">
        <v>47</v>
      </c>
      <c r="AB5" s="9">
        <f t="shared" si="0"/>
        <v>0.35911290000000001</v>
      </c>
    </row>
    <row r="6" spans="1:28" x14ac:dyDescent="0.35">
      <c r="A6" s="4">
        <v>5535</v>
      </c>
      <c r="B6" s="5" t="s">
        <v>28</v>
      </c>
      <c r="C6" s="6">
        <v>43567</v>
      </c>
      <c r="D6" s="7">
        <v>179</v>
      </c>
      <c r="E6" s="8" t="s">
        <v>48</v>
      </c>
      <c r="F6" s="7" t="s">
        <v>61</v>
      </c>
      <c r="G6" s="8" t="s">
        <v>62</v>
      </c>
      <c r="H6" s="7" t="str">
        <f>"000006"</f>
        <v>000006</v>
      </c>
      <c r="I6" s="6">
        <v>42930</v>
      </c>
      <c r="J6" s="7" t="str">
        <f>"000005"</f>
        <v>000005</v>
      </c>
      <c r="K6" s="6">
        <v>43582</v>
      </c>
      <c r="L6" s="7" t="str">
        <f>"000008"</f>
        <v>000008</v>
      </c>
      <c r="M6" s="6">
        <v>43582</v>
      </c>
      <c r="N6" s="7">
        <v>16</v>
      </c>
      <c r="O6" s="7" t="str">
        <f>""</f>
        <v/>
      </c>
      <c r="P6" s="6"/>
      <c r="Q6" s="9">
        <v>11.03585</v>
      </c>
      <c r="R6" s="9">
        <v>0.79356000000000004</v>
      </c>
      <c r="S6" s="9">
        <v>10.242290000000001</v>
      </c>
      <c r="T6" s="7">
        <v>17</v>
      </c>
      <c r="U6" s="6">
        <v>43567</v>
      </c>
      <c r="V6" s="7">
        <v>0</v>
      </c>
      <c r="W6" s="8" t="s">
        <v>63</v>
      </c>
      <c r="X6" s="7" t="s">
        <v>34</v>
      </c>
      <c r="Y6" s="8" t="s">
        <v>33</v>
      </c>
      <c r="Z6" s="7" t="s">
        <v>40</v>
      </c>
      <c r="AA6" s="8" t="s">
        <v>41</v>
      </c>
      <c r="AB6" s="9">
        <f t="shared" si="0"/>
        <v>0.1103585</v>
      </c>
    </row>
    <row r="7" spans="1:28" x14ac:dyDescent="0.35">
      <c r="A7" s="4">
        <v>5536</v>
      </c>
      <c r="B7" s="5" t="s">
        <v>28</v>
      </c>
      <c r="C7" s="6">
        <v>43575</v>
      </c>
      <c r="D7" s="7">
        <v>179</v>
      </c>
      <c r="E7" s="8" t="s">
        <v>48</v>
      </c>
      <c r="F7" s="7" t="s">
        <v>61</v>
      </c>
      <c r="G7" s="8" t="s">
        <v>62</v>
      </c>
      <c r="H7" s="7" t="str">
        <f>"000006"</f>
        <v>000006</v>
      </c>
      <c r="I7" s="6">
        <v>42930</v>
      </c>
      <c r="J7" s="7" t="str">
        <f>"000005"</f>
        <v>000005</v>
      </c>
      <c r="K7" s="6">
        <v>43582</v>
      </c>
      <c r="L7" s="7" t="str">
        <f>"000008"</f>
        <v>000008</v>
      </c>
      <c r="M7" s="6">
        <v>43582</v>
      </c>
      <c r="N7" s="7">
        <v>16</v>
      </c>
      <c r="O7" s="7" t="str">
        <f>""</f>
        <v/>
      </c>
      <c r="P7" s="6"/>
      <c r="Q7" s="9">
        <v>7.8702500000000004</v>
      </c>
      <c r="R7" s="9">
        <v>0.61192999999999997</v>
      </c>
      <c r="S7" s="9">
        <v>7.2583200000000003</v>
      </c>
      <c r="T7" s="7">
        <v>20</v>
      </c>
      <c r="U7" s="6">
        <v>43575</v>
      </c>
      <c r="V7" s="7">
        <v>0</v>
      </c>
      <c r="W7" s="8" t="s">
        <v>63</v>
      </c>
      <c r="X7" s="7" t="s">
        <v>34</v>
      </c>
      <c r="Y7" s="8" t="s">
        <v>33</v>
      </c>
      <c r="Z7" s="7" t="s">
        <v>40</v>
      </c>
      <c r="AA7" s="8" t="s">
        <v>41</v>
      </c>
      <c r="AB7" s="9">
        <f t="shared" si="0"/>
        <v>7.8702500000000009E-2</v>
      </c>
    </row>
    <row r="8" spans="1:28" x14ac:dyDescent="0.35">
      <c r="A8" s="4">
        <v>5537</v>
      </c>
      <c r="B8" s="5" t="s">
        <v>32</v>
      </c>
      <c r="C8" s="6">
        <v>43591</v>
      </c>
      <c r="D8" s="7">
        <v>179</v>
      </c>
      <c r="E8" s="8" t="s">
        <v>48</v>
      </c>
      <c r="F8" s="7" t="s">
        <v>64</v>
      </c>
      <c r="G8" s="8" t="s">
        <v>65</v>
      </c>
      <c r="H8" s="7" t="str">
        <f>"000075"</f>
        <v>000075</v>
      </c>
      <c r="I8" s="6">
        <v>43130</v>
      </c>
      <c r="J8" s="7" t="str">
        <f>"000063"</f>
        <v>000063</v>
      </c>
      <c r="K8" s="6">
        <v>43542</v>
      </c>
      <c r="L8" s="7" t="str">
        <f>"000151"</f>
        <v>000151</v>
      </c>
      <c r="M8" s="6">
        <v>43543</v>
      </c>
      <c r="N8" s="7">
        <v>17</v>
      </c>
      <c r="O8" s="7" t="str">
        <f>"001105"</f>
        <v>001105</v>
      </c>
      <c r="P8" s="6">
        <v>43581</v>
      </c>
      <c r="Q8" s="9">
        <v>11.40081</v>
      </c>
      <c r="R8" s="9">
        <v>0.503</v>
      </c>
      <c r="S8" s="9">
        <v>10.89781</v>
      </c>
      <c r="T8" s="7">
        <v>35</v>
      </c>
      <c r="U8" s="6">
        <v>43591</v>
      </c>
      <c r="V8" s="7">
        <v>7019392412</v>
      </c>
      <c r="W8" s="8" t="s">
        <v>66</v>
      </c>
      <c r="X8" s="7" t="s">
        <v>35</v>
      </c>
      <c r="Y8" s="8" t="s">
        <v>36</v>
      </c>
      <c r="Z8" s="7" t="s">
        <v>46</v>
      </c>
      <c r="AA8" s="8" t="s">
        <v>47</v>
      </c>
      <c r="AB8" s="9">
        <f t="shared" si="0"/>
        <v>0.1140081</v>
      </c>
    </row>
    <row r="9" spans="1:28" x14ac:dyDescent="0.35">
      <c r="A9" s="4">
        <v>5538</v>
      </c>
      <c r="B9" s="5" t="s">
        <v>32</v>
      </c>
      <c r="C9" s="6">
        <v>43606</v>
      </c>
      <c r="D9" s="7">
        <v>179</v>
      </c>
      <c r="E9" s="8" t="s">
        <v>48</v>
      </c>
      <c r="F9" s="7" t="s">
        <v>61</v>
      </c>
      <c r="G9" s="8" t="s">
        <v>62</v>
      </c>
      <c r="H9" s="7" t="str">
        <f>"000006"</f>
        <v>000006</v>
      </c>
      <c r="I9" s="6">
        <v>42930</v>
      </c>
      <c r="J9" s="7" t="str">
        <f>"000005"</f>
        <v>000005</v>
      </c>
      <c r="K9" s="6">
        <v>43582</v>
      </c>
      <c r="L9" s="7" t="str">
        <f>"000008"</f>
        <v>000008</v>
      </c>
      <c r="M9" s="6">
        <v>43582</v>
      </c>
      <c r="N9" s="7">
        <v>16</v>
      </c>
      <c r="O9" s="7" t="str">
        <f>"001807"</f>
        <v>001807</v>
      </c>
      <c r="P9" s="6">
        <v>43605</v>
      </c>
      <c r="Q9" s="9">
        <v>4.1521499999999998</v>
      </c>
      <c r="R9" s="9">
        <v>0.31589</v>
      </c>
      <c r="S9" s="9">
        <v>3.8362599999999998</v>
      </c>
      <c r="T9" s="7">
        <v>55</v>
      </c>
      <c r="U9" s="6">
        <v>43606</v>
      </c>
      <c r="V9" s="7">
        <v>0</v>
      </c>
      <c r="W9" s="8" t="s">
        <v>63</v>
      </c>
      <c r="X9" s="7" t="s">
        <v>34</v>
      </c>
      <c r="Y9" s="8" t="s">
        <v>33</v>
      </c>
      <c r="Z9" s="7" t="s">
        <v>40</v>
      </c>
      <c r="AA9" s="8" t="s">
        <v>41</v>
      </c>
      <c r="AB9" s="9">
        <f t="shared" si="0"/>
        <v>4.1521499999999996E-2</v>
      </c>
    </row>
    <row r="10" spans="1:28" x14ac:dyDescent="0.35">
      <c r="A10" s="4">
        <v>5539</v>
      </c>
      <c r="B10" s="5" t="s">
        <v>32</v>
      </c>
      <c r="C10" s="6">
        <v>43609</v>
      </c>
      <c r="D10" s="7">
        <v>179</v>
      </c>
      <c r="E10" s="8" t="s">
        <v>48</v>
      </c>
      <c r="F10" s="7" t="s">
        <v>67</v>
      </c>
      <c r="G10" s="8" t="s">
        <v>68</v>
      </c>
      <c r="H10" s="7" t="str">
        <f>"000051"</f>
        <v>000051</v>
      </c>
      <c r="I10" s="6">
        <v>42011</v>
      </c>
      <c r="J10" s="7" t="str">
        <f>"000003"</f>
        <v>000003</v>
      </c>
      <c r="K10" s="6">
        <v>42977</v>
      </c>
      <c r="L10" s="7" t="str">
        <f>"000003"</f>
        <v>000003</v>
      </c>
      <c r="M10" s="6">
        <v>42978</v>
      </c>
      <c r="N10" s="7">
        <v>15</v>
      </c>
      <c r="O10" s="7" t="str">
        <f>"001892"</f>
        <v>001892</v>
      </c>
      <c r="P10" s="6">
        <v>43607</v>
      </c>
      <c r="Q10" s="9">
        <v>13.32189</v>
      </c>
      <c r="R10" s="9">
        <v>1.87016</v>
      </c>
      <c r="S10" s="9">
        <v>11.45173</v>
      </c>
      <c r="T10" s="7">
        <v>57</v>
      </c>
      <c r="U10" s="6">
        <v>43609</v>
      </c>
      <c r="V10" s="7">
        <v>9880367999</v>
      </c>
      <c r="W10" s="8" t="s">
        <v>69</v>
      </c>
      <c r="X10" s="7" t="s">
        <v>30</v>
      </c>
      <c r="Y10" s="8" t="s">
        <v>31</v>
      </c>
      <c r="Z10" s="7" t="s">
        <v>46</v>
      </c>
      <c r="AA10" s="8" t="s">
        <v>47</v>
      </c>
      <c r="AB10" s="9">
        <f t="shared" si="0"/>
        <v>0.1332189</v>
      </c>
    </row>
    <row r="11" spans="1:28" x14ac:dyDescent="0.35">
      <c r="A11" s="4">
        <v>5540</v>
      </c>
      <c r="B11" s="5" t="s">
        <v>32</v>
      </c>
      <c r="C11" s="6">
        <v>43610</v>
      </c>
      <c r="D11" s="7">
        <v>179</v>
      </c>
      <c r="E11" s="8" t="s">
        <v>48</v>
      </c>
      <c r="F11" s="7" t="s">
        <v>70</v>
      </c>
      <c r="G11" s="8" t="s">
        <v>71</v>
      </c>
      <c r="H11" s="7" t="str">
        <f>"000039"</f>
        <v>000039</v>
      </c>
      <c r="I11" s="6">
        <v>42544</v>
      </c>
      <c r="J11" s="7" t="str">
        <f>"000021"</f>
        <v>000021</v>
      </c>
      <c r="K11" s="6">
        <v>43101</v>
      </c>
      <c r="L11" s="7" t="str">
        <f>"000034"</f>
        <v>000034</v>
      </c>
      <c r="M11" s="6">
        <v>43109</v>
      </c>
      <c r="N11" s="7">
        <v>16</v>
      </c>
      <c r="O11" s="7" t="str">
        <f>"002060"</f>
        <v>002060</v>
      </c>
      <c r="P11" s="6">
        <v>43609</v>
      </c>
      <c r="Q11" s="9">
        <v>54.994750000000003</v>
      </c>
      <c r="R11" s="9">
        <v>7.3193200000000003</v>
      </c>
      <c r="S11" s="9">
        <v>47.675429999999999</v>
      </c>
      <c r="T11" s="7">
        <v>59</v>
      </c>
      <c r="U11" s="6">
        <v>43610</v>
      </c>
      <c r="V11" s="7">
        <v>9845388800</v>
      </c>
      <c r="W11" s="8" t="s">
        <v>37</v>
      </c>
      <c r="X11" s="7" t="s">
        <v>44</v>
      </c>
      <c r="Y11" s="8" t="s">
        <v>45</v>
      </c>
      <c r="Z11" s="7" t="s">
        <v>42</v>
      </c>
      <c r="AA11" s="8" t="s">
        <v>43</v>
      </c>
      <c r="AB11" s="9">
        <f t="shared" si="0"/>
        <v>0.54994750000000003</v>
      </c>
    </row>
    <row r="12" spans="1:28" x14ac:dyDescent="0.35">
      <c r="A12" s="4">
        <v>5541</v>
      </c>
      <c r="B12" s="5" t="s">
        <v>32</v>
      </c>
      <c r="C12" s="6">
        <v>43610</v>
      </c>
      <c r="D12" s="7">
        <v>179</v>
      </c>
      <c r="E12" s="8" t="s">
        <v>48</v>
      </c>
      <c r="F12" s="7" t="s">
        <v>72</v>
      </c>
      <c r="G12" s="8" t="s">
        <v>73</v>
      </c>
      <c r="H12" s="7" t="str">
        <f>"000066"</f>
        <v>000066</v>
      </c>
      <c r="I12" s="6">
        <v>42608</v>
      </c>
      <c r="J12" s="7" t="str">
        <f>"000023"</f>
        <v>000023</v>
      </c>
      <c r="K12" s="6">
        <v>43103</v>
      </c>
      <c r="L12" s="7" t="str">
        <f>"000033"</f>
        <v>000033</v>
      </c>
      <c r="M12" s="6">
        <v>43109</v>
      </c>
      <c r="N12" s="7">
        <v>13</v>
      </c>
      <c r="O12" s="7" t="str">
        <f>"002068"</f>
        <v>002068</v>
      </c>
      <c r="P12" s="6">
        <v>43609</v>
      </c>
      <c r="Q12" s="9">
        <v>24.033100000000001</v>
      </c>
      <c r="R12" s="9">
        <v>3.0976599999999999</v>
      </c>
      <c r="S12" s="9">
        <v>20.93544</v>
      </c>
      <c r="T12" s="7">
        <v>59</v>
      </c>
      <c r="U12" s="6">
        <v>43610</v>
      </c>
      <c r="V12" s="7">
        <v>9845388800</v>
      </c>
      <c r="W12" s="8" t="s">
        <v>74</v>
      </c>
      <c r="X12" s="7" t="s">
        <v>38</v>
      </c>
      <c r="Y12" s="8" t="s">
        <v>39</v>
      </c>
      <c r="Z12" s="7" t="s">
        <v>42</v>
      </c>
      <c r="AA12" s="8" t="s">
        <v>43</v>
      </c>
      <c r="AB12" s="9">
        <f t="shared" si="0"/>
        <v>0.24033100000000002</v>
      </c>
    </row>
    <row r="13" spans="1:28" x14ac:dyDescent="0.35">
      <c r="A13" s="4">
        <v>5542</v>
      </c>
      <c r="B13" s="5" t="s">
        <v>29</v>
      </c>
      <c r="C13" s="6">
        <v>43628</v>
      </c>
      <c r="D13" s="7">
        <v>179</v>
      </c>
      <c r="E13" s="8" t="s">
        <v>48</v>
      </c>
      <c r="F13" s="7" t="s">
        <v>75</v>
      </c>
      <c r="G13" s="8" t="s">
        <v>76</v>
      </c>
      <c r="H13" s="7" t="str">
        <f>"000021"</f>
        <v>000021</v>
      </c>
      <c r="I13" s="6">
        <v>42544</v>
      </c>
      <c r="J13" s="7" t="str">
        <f>"000015"</f>
        <v>000015</v>
      </c>
      <c r="K13" s="6">
        <v>43069</v>
      </c>
      <c r="L13" s="7" t="str">
        <f>"000036"</f>
        <v>000036</v>
      </c>
      <c r="M13" s="6">
        <v>43087</v>
      </c>
      <c r="N13" s="7">
        <v>16</v>
      </c>
      <c r="O13" s="7" t="str">
        <f>"002467"</f>
        <v>002467</v>
      </c>
      <c r="P13" s="6">
        <v>43622</v>
      </c>
      <c r="Q13" s="9">
        <v>14.19455</v>
      </c>
      <c r="R13" s="9">
        <v>1.16045</v>
      </c>
      <c r="S13" s="9">
        <v>13.0341</v>
      </c>
      <c r="T13" s="7">
        <v>76</v>
      </c>
      <c r="U13" s="6">
        <v>43628</v>
      </c>
      <c r="V13" s="7">
        <v>9972645307</v>
      </c>
      <c r="W13" s="8" t="s">
        <v>77</v>
      </c>
      <c r="X13" s="7" t="s">
        <v>30</v>
      </c>
      <c r="Y13" s="8" t="s">
        <v>31</v>
      </c>
      <c r="Z13" s="7" t="s">
        <v>46</v>
      </c>
      <c r="AA13" s="8" t="s">
        <v>47</v>
      </c>
      <c r="AB13" s="9">
        <v>0.1419455</v>
      </c>
    </row>
    <row r="14" spans="1:28" x14ac:dyDescent="0.35">
      <c r="A14" s="4">
        <v>5543</v>
      </c>
      <c r="B14" s="5" t="s">
        <v>29</v>
      </c>
      <c r="C14" s="6">
        <v>43628</v>
      </c>
      <c r="D14" s="7">
        <v>179</v>
      </c>
      <c r="E14" s="8" t="s">
        <v>48</v>
      </c>
      <c r="F14" s="7" t="s">
        <v>78</v>
      </c>
      <c r="G14" s="8" t="s">
        <v>79</v>
      </c>
      <c r="H14" s="7" t="str">
        <f>"000061"</f>
        <v>000061</v>
      </c>
      <c r="I14" s="6">
        <v>42803</v>
      </c>
      <c r="J14" s="7" t="str">
        <f>"000014"</f>
        <v>000014</v>
      </c>
      <c r="K14" s="6">
        <v>43066</v>
      </c>
      <c r="L14" s="7" t="str">
        <f>"000038"</f>
        <v>000038</v>
      </c>
      <c r="M14" s="6">
        <v>43089</v>
      </c>
      <c r="N14" s="7">
        <v>17</v>
      </c>
      <c r="O14" s="7" t="str">
        <f>"002470"</f>
        <v>002470</v>
      </c>
      <c r="P14" s="6">
        <v>43622</v>
      </c>
      <c r="Q14" s="9">
        <v>9.5592799999999993</v>
      </c>
      <c r="R14" s="9">
        <v>0.61451999999999996</v>
      </c>
      <c r="S14" s="9">
        <v>8.9447600000000005</v>
      </c>
      <c r="T14" s="7">
        <v>76</v>
      </c>
      <c r="U14" s="6">
        <v>43628</v>
      </c>
      <c r="V14" s="7">
        <v>9845721528</v>
      </c>
      <c r="W14" s="8" t="s">
        <v>80</v>
      </c>
      <c r="X14" s="7" t="s">
        <v>30</v>
      </c>
      <c r="Y14" s="8" t="s">
        <v>31</v>
      </c>
      <c r="Z14" s="7" t="s">
        <v>46</v>
      </c>
      <c r="AA14" s="8" t="s">
        <v>47</v>
      </c>
      <c r="AB14" s="9">
        <v>9.5592799999999992E-2</v>
      </c>
    </row>
    <row r="15" spans="1:28" x14ac:dyDescent="0.35">
      <c r="A15" s="4">
        <v>5544</v>
      </c>
      <c r="B15" s="5" t="s">
        <v>81</v>
      </c>
      <c r="C15" s="6">
        <v>43664</v>
      </c>
      <c r="D15" s="7">
        <v>179</v>
      </c>
      <c r="E15" s="8" t="s">
        <v>48</v>
      </c>
      <c r="F15" s="7" t="s">
        <v>61</v>
      </c>
      <c r="G15" s="10" t="s">
        <v>62</v>
      </c>
      <c r="H15" s="7" t="str">
        <f>"000006"</f>
        <v>000006</v>
      </c>
      <c r="I15" s="6">
        <v>42930</v>
      </c>
      <c r="J15" s="7" t="str">
        <f>"000178"</f>
        <v>000178</v>
      </c>
      <c r="K15" s="6">
        <v>43759</v>
      </c>
      <c r="L15" s="7" t="str">
        <f>"000178"</f>
        <v>000178</v>
      </c>
      <c r="M15" s="6">
        <v>43759</v>
      </c>
      <c r="N15" s="7">
        <v>16</v>
      </c>
      <c r="O15" s="7" t="str">
        <f>"005890"</f>
        <v>005890</v>
      </c>
      <c r="P15" s="6">
        <v>43761</v>
      </c>
      <c r="Q15" s="11">
        <v>3.8671500000000001</v>
      </c>
      <c r="R15" s="11">
        <v>0.29927999999999999</v>
      </c>
      <c r="S15" s="11">
        <v>3.5678700000000001</v>
      </c>
      <c r="T15" s="7">
        <v>115</v>
      </c>
      <c r="U15" s="6">
        <v>43664</v>
      </c>
      <c r="V15" s="7">
        <v>0</v>
      </c>
      <c r="W15" s="10" t="s">
        <v>63</v>
      </c>
      <c r="X15" s="7" t="s">
        <v>34</v>
      </c>
      <c r="Y15" s="10" t="s">
        <v>33</v>
      </c>
      <c r="Z15" s="7" t="s">
        <v>40</v>
      </c>
      <c r="AA15" s="10" t="s">
        <v>41</v>
      </c>
      <c r="AB15" s="11">
        <f t="shared" ref="AB15:AB23" si="1">Q15/100</f>
        <v>3.8671499999999998E-2</v>
      </c>
    </row>
    <row r="16" spans="1:28" x14ac:dyDescent="0.35">
      <c r="A16" s="4">
        <v>5545</v>
      </c>
      <c r="B16" s="5" t="s">
        <v>81</v>
      </c>
      <c r="C16" s="6">
        <v>43669</v>
      </c>
      <c r="D16" s="7">
        <v>179</v>
      </c>
      <c r="E16" s="8" t="s">
        <v>48</v>
      </c>
      <c r="F16" s="7" t="s">
        <v>82</v>
      </c>
      <c r="G16" s="10" t="s">
        <v>83</v>
      </c>
      <c r="H16" s="7" t="str">
        <f>"000064"</f>
        <v>000064</v>
      </c>
      <c r="I16" s="6">
        <v>43097</v>
      </c>
      <c r="J16" s="7" t="str">
        <f>"000022"</f>
        <v>000022</v>
      </c>
      <c r="K16" s="6">
        <v>43136</v>
      </c>
      <c r="L16" s="7" t="str">
        <f>"000065"</f>
        <v>000065</v>
      </c>
      <c r="M16" s="6">
        <v>43140</v>
      </c>
      <c r="N16" s="7">
        <v>17</v>
      </c>
      <c r="O16" s="7" t="str">
        <f>"003643"</f>
        <v>003643</v>
      </c>
      <c r="P16" s="6">
        <v>43664</v>
      </c>
      <c r="Q16" s="11">
        <v>46.222459999999998</v>
      </c>
      <c r="R16" s="11">
        <v>2.52034</v>
      </c>
      <c r="S16" s="11">
        <v>43.702120000000001</v>
      </c>
      <c r="T16" s="7">
        <v>122</v>
      </c>
      <c r="U16" s="6">
        <v>43669</v>
      </c>
      <c r="V16" s="7">
        <v>9986004963</v>
      </c>
      <c r="W16" s="10" t="s">
        <v>84</v>
      </c>
      <c r="X16" s="7" t="s">
        <v>85</v>
      </c>
      <c r="Y16" s="10" t="s">
        <v>86</v>
      </c>
      <c r="Z16" s="7" t="s">
        <v>46</v>
      </c>
      <c r="AA16" s="10" t="s">
        <v>47</v>
      </c>
      <c r="AB16" s="11">
        <f t="shared" si="1"/>
        <v>0.46222459999999999</v>
      </c>
    </row>
    <row r="17" spans="1:28" x14ac:dyDescent="0.35">
      <c r="A17" s="4">
        <v>5546</v>
      </c>
      <c r="B17" s="5" t="s">
        <v>81</v>
      </c>
      <c r="C17" s="6">
        <v>43672</v>
      </c>
      <c r="D17" s="7">
        <v>179</v>
      </c>
      <c r="E17" s="8" t="s">
        <v>48</v>
      </c>
      <c r="F17" s="7" t="s">
        <v>87</v>
      </c>
      <c r="G17" s="10" t="s">
        <v>88</v>
      </c>
      <c r="H17" s="7" t="str">
        <f>"000184"</f>
        <v>000184</v>
      </c>
      <c r="I17" s="6">
        <v>43529</v>
      </c>
      <c r="J17" s="7" t="str">
        <f>"000002"</f>
        <v>000002</v>
      </c>
      <c r="K17" s="6">
        <v>43610</v>
      </c>
      <c r="L17" s="7" t="str">
        <f>"000017"</f>
        <v>000017</v>
      </c>
      <c r="M17" s="6">
        <v>43614</v>
      </c>
      <c r="N17" s="7">
        <v>19</v>
      </c>
      <c r="O17" s="7" t="str">
        <f>"004035"</f>
        <v>004035</v>
      </c>
      <c r="P17" s="6">
        <v>43672</v>
      </c>
      <c r="Q17" s="11">
        <v>9.0363199999999999</v>
      </c>
      <c r="R17" s="11">
        <v>0.45580999999999999</v>
      </c>
      <c r="S17" s="11">
        <v>8.5805100000000003</v>
      </c>
      <c r="T17" s="7">
        <v>128</v>
      </c>
      <c r="U17" s="6">
        <v>43672</v>
      </c>
      <c r="V17" s="7">
        <v>7854125478</v>
      </c>
      <c r="W17" s="10" t="s">
        <v>89</v>
      </c>
      <c r="X17" s="7" t="s">
        <v>90</v>
      </c>
      <c r="Y17" s="10" t="s">
        <v>91</v>
      </c>
      <c r="Z17" s="7" t="s">
        <v>46</v>
      </c>
      <c r="AA17" s="10" t="s">
        <v>47</v>
      </c>
      <c r="AB17" s="11">
        <f t="shared" si="1"/>
        <v>9.0363200000000005E-2</v>
      </c>
    </row>
    <row r="18" spans="1:28" x14ac:dyDescent="0.35">
      <c r="A18" s="4">
        <v>5547</v>
      </c>
      <c r="B18" s="5" t="s">
        <v>92</v>
      </c>
      <c r="C18" s="6">
        <v>43684</v>
      </c>
      <c r="D18" s="7">
        <v>179</v>
      </c>
      <c r="E18" s="8" t="s">
        <v>48</v>
      </c>
      <c r="F18" s="7" t="s">
        <v>93</v>
      </c>
      <c r="G18" s="10" t="s">
        <v>94</v>
      </c>
      <c r="H18" s="7" t="str">
        <f>"000058"</f>
        <v>000058</v>
      </c>
      <c r="I18" s="6">
        <v>42788</v>
      </c>
      <c r="J18" s="7" t="str">
        <f>"000025"</f>
        <v>000025</v>
      </c>
      <c r="K18" s="6">
        <v>43157</v>
      </c>
      <c r="L18" s="7" t="str">
        <f>"000084"</f>
        <v>000084</v>
      </c>
      <c r="M18" s="6">
        <v>43161</v>
      </c>
      <c r="N18" s="7">
        <v>15</v>
      </c>
      <c r="O18" s="7" t="str">
        <f>"004189"</f>
        <v>004189</v>
      </c>
      <c r="P18" s="6">
        <v>43679</v>
      </c>
      <c r="Q18" s="11">
        <v>9.8158499999999993</v>
      </c>
      <c r="R18" s="11">
        <v>1.37575</v>
      </c>
      <c r="S18" s="11">
        <v>8.4400999999999993</v>
      </c>
      <c r="T18" s="7">
        <v>144</v>
      </c>
      <c r="U18" s="6">
        <v>43684</v>
      </c>
      <c r="V18" s="7">
        <v>9448021479</v>
      </c>
      <c r="W18" s="10" t="s">
        <v>37</v>
      </c>
      <c r="X18" s="7" t="s">
        <v>95</v>
      </c>
      <c r="Y18" s="10" t="s">
        <v>96</v>
      </c>
      <c r="Z18" s="7" t="s">
        <v>46</v>
      </c>
      <c r="AA18" s="10" t="s">
        <v>47</v>
      </c>
      <c r="AB18" s="11">
        <f t="shared" si="1"/>
        <v>9.8158499999999996E-2</v>
      </c>
    </row>
    <row r="19" spans="1:28" x14ac:dyDescent="0.35">
      <c r="A19" s="4">
        <v>5548</v>
      </c>
      <c r="B19" s="5" t="s">
        <v>92</v>
      </c>
      <c r="C19" s="6">
        <v>43693</v>
      </c>
      <c r="D19" s="7">
        <v>179</v>
      </c>
      <c r="E19" s="8" t="s">
        <v>48</v>
      </c>
      <c r="F19" s="7" t="s">
        <v>97</v>
      </c>
      <c r="G19" s="10" t="s">
        <v>98</v>
      </c>
      <c r="H19" s="7" t="str">
        <f>"000201"</f>
        <v>000201</v>
      </c>
      <c r="I19" s="6">
        <v>43531</v>
      </c>
      <c r="J19" s="7" t="str">
        <f>"000005"</f>
        <v>000005</v>
      </c>
      <c r="K19" s="6">
        <v>43642</v>
      </c>
      <c r="L19" s="7" t="str">
        <f>"000033"</f>
        <v>000033</v>
      </c>
      <c r="M19" s="6">
        <v>43650</v>
      </c>
      <c r="N19" s="7">
        <v>19</v>
      </c>
      <c r="O19" s="7" t="str">
        <f>"004213"</f>
        <v>004213</v>
      </c>
      <c r="P19" s="6">
        <v>43679</v>
      </c>
      <c r="Q19" s="11">
        <v>3.4094000000000002</v>
      </c>
      <c r="R19" s="11">
        <v>0.31635000000000002</v>
      </c>
      <c r="S19" s="11">
        <v>3.0930499999999999</v>
      </c>
      <c r="T19" s="7">
        <v>155</v>
      </c>
      <c r="U19" s="6">
        <v>43693</v>
      </c>
      <c r="V19" s="7">
        <v>9880472333</v>
      </c>
      <c r="W19" s="10" t="s">
        <v>99</v>
      </c>
      <c r="X19" s="7" t="s">
        <v>100</v>
      </c>
      <c r="Y19" s="10" t="s">
        <v>101</v>
      </c>
      <c r="Z19" s="7" t="s">
        <v>46</v>
      </c>
      <c r="AA19" s="10" t="s">
        <v>47</v>
      </c>
      <c r="AB19" s="11">
        <f t="shared" si="1"/>
        <v>3.4093999999999999E-2</v>
      </c>
    </row>
    <row r="20" spans="1:28" x14ac:dyDescent="0.35">
      <c r="A20" s="4">
        <v>5549</v>
      </c>
      <c r="B20" s="5" t="s">
        <v>92</v>
      </c>
      <c r="C20" s="6">
        <v>43696</v>
      </c>
      <c r="D20" s="7">
        <v>179</v>
      </c>
      <c r="E20" s="8" t="s">
        <v>48</v>
      </c>
      <c r="F20" s="7" t="s">
        <v>102</v>
      </c>
      <c r="G20" s="10" t="s">
        <v>103</v>
      </c>
      <c r="H20" s="7" t="str">
        <f>"000108"</f>
        <v>000108</v>
      </c>
      <c r="I20" s="6">
        <v>42859</v>
      </c>
      <c r="J20" s="7" t="str">
        <f>"000037"</f>
        <v>000037</v>
      </c>
      <c r="K20" s="6">
        <v>43183</v>
      </c>
      <c r="L20" s="7" t="str">
        <f>"000096"</f>
        <v>000096</v>
      </c>
      <c r="M20" s="6">
        <v>43190</v>
      </c>
      <c r="N20" s="7">
        <v>17</v>
      </c>
      <c r="O20" s="7" t="str">
        <f>"004497"</f>
        <v>004497</v>
      </c>
      <c r="P20" s="6">
        <v>43691</v>
      </c>
      <c r="Q20" s="11">
        <v>9.2493400000000001</v>
      </c>
      <c r="R20" s="11">
        <v>0.53239999999999998</v>
      </c>
      <c r="S20" s="11">
        <v>8.7169399999999992</v>
      </c>
      <c r="T20" s="7">
        <v>158</v>
      </c>
      <c r="U20" s="6">
        <v>43696</v>
      </c>
      <c r="V20" s="7">
        <v>9902523333</v>
      </c>
      <c r="W20" s="10" t="s">
        <v>104</v>
      </c>
      <c r="X20" s="7" t="s">
        <v>30</v>
      </c>
      <c r="Y20" s="10" t="s">
        <v>31</v>
      </c>
      <c r="Z20" s="7" t="s">
        <v>46</v>
      </c>
      <c r="AA20" s="10" t="s">
        <v>47</v>
      </c>
      <c r="AB20" s="11">
        <f t="shared" si="1"/>
        <v>9.2493400000000003E-2</v>
      </c>
    </row>
    <row r="21" spans="1:28" x14ac:dyDescent="0.35">
      <c r="A21" s="4">
        <v>5550</v>
      </c>
      <c r="B21" s="5" t="s">
        <v>92</v>
      </c>
      <c r="C21" s="6">
        <v>43696</v>
      </c>
      <c r="D21" s="7">
        <v>179</v>
      </c>
      <c r="E21" s="8" t="s">
        <v>48</v>
      </c>
      <c r="F21" s="7" t="s">
        <v>105</v>
      </c>
      <c r="G21" s="10" t="s">
        <v>106</v>
      </c>
      <c r="H21" s="7" t="str">
        <f>"000109"</f>
        <v>000109</v>
      </c>
      <c r="I21" s="6">
        <v>42861</v>
      </c>
      <c r="J21" s="7" t="str">
        <f>"000038"</f>
        <v>000038</v>
      </c>
      <c r="K21" s="6">
        <v>43183</v>
      </c>
      <c r="L21" s="7" t="str">
        <f>"000097"</f>
        <v>000097</v>
      </c>
      <c r="M21" s="6">
        <v>43190</v>
      </c>
      <c r="N21" s="7">
        <v>17</v>
      </c>
      <c r="O21" s="7" t="str">
        <f>"004498"</f>
        <v>004498</v>
      </c>
      <c r="P21" s="6">
        <v>43691</v>
      </c>
      <c r="Q21" s="11">
        <v>13.919639999999999</v>
      </c>
      <c r="R21" s="11">
        <v>0.74151999999999996</v>
      </c>
      <c r="S21" s="11">
        <v>13.17812</v>
      </c>
      <c r="T21" s="7">
        <v>158</v>
      </c>
      <c r="U21" s="6">
        <v>43696</v>
      </c>
      <c r="V21" s="7">
        <v>9448021479</v>
      </c>
      <c r="W21" s="10" t="s">
        <v>104</v>
      </c>
      <c r="X21" s="7" t="s">
        <v>30</v>
      </c>
      <c r="Y21" s="10" t="s">
        <v>31</v>
      </c>
      <c r="Z21" s="7" t="s">
        <v>46</v>
      </c>
      <c r="AA21" s="10" t="s">
        <v>47</v>
      </c>
      <c r="AB21" s="11">
        <f t="shared" si="1"/>
        <v>0.1391964</v>
      </c>
    </row>
    <row r="22" spans="1:28" x14ac:dyDescent="0.35">
      <c r="A22" s="4">
        <v>5551</v>
      </c>
      <c r="B22" s="5" t="s">
        <v>92</v>
      </c>
      <c r="C22" s="6">
        <v>43696</v>
      </c>
      <c r="D22" s="7">
        <v>179</v>
      </c>
      <c r="E22" s="8" t="s">
        <v>48</v>
      </c>
      <c r="F22" s="7" t="s">
        <v>107</v>
      </c>
      <c r="G22" s="10" t="s">
        <v>108</v>
      </c>
      <c r="H22" s="7" t="str">
        <f>"000063"</f>
        <v>000063</v>
      </c>
      <c r="I22" s="6">
        <v>43097</v>
      </c>
      <c r="J22" s="7" t="str">
        <f>"000039"</f>
        <v>000039</v>
      </c>
      <c r="K22" s="6">
        <v>43185</v>
      </c>
      <c r="L22" s="7" t="str">
        <f>"000098"</f>
        <v>000098</v>
      </c>
      <c r="M22" s="6">
        <v>43190</v>
      </c>
      <c r="N22" s="7">
        <v>17</v>
      </c>
      <c r="O22" s="7" t="str">
        <f>"004502"</f>
        <v>004502</v>
      </c>
      <c r="P22" s="6">
        <v>43691</v>
      </c>
      <c r="Q22" s="11">
        <v>46.82385</v>
      </c>
      <c r="R22" s="11">
        <v>3.0106999999999999</v>
      </c>
      <c r="S22" s="11">
        <v>43.81315</v>
      </c>
      <c r="T22" s="7">
        <v>158</v>
      </c>
      <c r="U22" s="6">
        <v>43696</v>
      </c>
      <c r="V22" s="7">
        <v>9986004963</v>
      </c>
      <c r="W22" s="10" t="s">
        <v>109</v>
      </c>
      <c r="X22" s="7" t="s">
        <v>85</v>
      </c>
      <c r="Y22" s="10" t="s">
        <v>86</v>
      </c>
      <c r="Z22" s="7" t="s">
        <v>46</v>
      </c>
      <c r="AA22" s="10" t="s">
        <v>47</v>
      </c>
      <c r="AB22" s="11">
        <f t="shared" si="1"/>
        <v>0.4682385</v>
      </c>
    </row>
    <row r="23" spans="1:28" x14ac:dyDescent="0.35">
      <c r="A23" s="4">
        <v>5552</v>
      </c>
      <c r="B23" s="5" t="s">
        <v>110</v>
      </c>
      <c r="C23" s="6">
        <v>43726</v>
      </c>
      <c r="D23" s="7">
        <v>179</v>
      </c>
      <c r="E23" s="8" t="s">
        <v>48</v>
      </c>
      <c r="F23" s="7" t="s">
        <v>111</v>
      </c>
      <c r="G23" s="10" t="s">
        <v>112</v>
      </c>
      <c r="H23" s="7" t="str">
        <f>"000175"</f>
        <v>000175</v>
      </c>
      <c r="I23" s="6">
        <v>43526</v>
      </c>
      <c r="J23" s="7" t="str">
        <f>"000006"</f>
        <v>000006</v>
      </c>
      <c r="K23" s="6">
        <v>43645</v>
      </c>
      <c r="L23" s="7" t="str">
        <f>"000032"</f>
        <v>000032</v>
      </c>
      <c r="M23" s="6">
        <v>43650</v>
      </c>
      <c r="N23" s="7">
        <v>19</v>
      </c>
      <c r="O23" s="7" t="str">
        <f>"005086"</f>
        <v>005086</v>
      </c>
      <c r="P23" s="6">
        <v>43720</v>
      </c>
      <c r="Q23" s="11">
        <v>9.5861900000000002</v>
      </c>
      <c r="R23" s="11">
        <v>0.86843999999999999</v>
      </c>
      <c r="S23" s="11">
        <v>8.7177500000000006</v>
      </c>
      <c r="T23" s="7">
        <v>191</v>
      </c>
      <c r="U23" s="6">
        <v>43726</v>
      </c>
      <c r="V23" s="7">
        <v>9740408436</v>
      </c>
      <c r="W23" s="10" t="s">
        <v>113</v>
      </c>
      <c r="X23" s="7" t="s">
        <v>114</v>
      </c>
      <c r="Y23" s="10" t="s">
        <v>115</v>
      </c>
      <c r="Z23" s="7" t="s">
        <v>46</v>
      </c>
      <c r="AA23" s="10" t="s">
        <v>47</v>
      </c>
      <c r="AB23" s="11">
        <f t="shared" si="1"/>
        <v>9.58619E-2</v>
      </c>
    </row>
    <row r="24" spans="1:28" x14ac:dyDescent="0.35">
      <c r="A24" s="4">
        <v>5553</v>
      </c>
      <c r="B24" s="5" t="s">
        <v>116</v>
      </c>
      <c r="C24" s="6">
        <v>43749</v>
      </c>
      <c r="D24" s="4">
        <v>179</v>
      </c>
      <c r="E24" s="8" t="s">
        <v>48</v>
      </c>
      <c r="F24" s="7" t="s">
        <v>117</v>
      </c>
      <c r="G24" s="8" t="s">
        <v>118</v>
      </c>
      <c r="H24" s="7" t="str">
        <f>"000186"</f>
        <v>000186</v>
      </c>
      <c r="I24" s="6">
        <v>43176</v>
      </c>
      <c r="J24" s="7" t="str">
        <f>"000008"</f>
        <v>000008</v>
      </c>
      <c r="K24" s="6">
        <v>43216</v>
      </c>
      <c r="L24" s="7" t="str">
        <f>"000009"</f>
        <v>000009</v>
      </c>
      <c r="M24" s="6">
        <v>43216</v>
      </c>
      <c r="N24" s="7">
        <v>18</v>
      </c>
      <c r="O24" s="7" t="str">
        <f>"005483"</f>
        <v>005483</v>
      </c>
      <c r="P24" s="6">
        <v>43739</v>
      </c>
      <c r="Q24" s="9">
        <v>39.74371</v>
      </c>
      <c r="R24" s="9">
        <v>5.0076999999999998</v>
      </c>
      <c r="S24" s="9">
        <v>34.73601</v>
      </c>
      <c r="T24" s="7">
        <v>13</v>
      </c>
      <c r="U24" s="6">
        <v>43749</v>
      </c>
      <c r="V24" s="7">
        <v>0</v>
      </c>
      <c r="W24" s="8" t="s">
        <v>119</v>
      </c>
      <c r="X24" s="7" t="s">
        <v>120</v>
      </c>
      <c r="Y24" s="8" t="s">
        <v>121</v>
      </c>
      <c r="Z24" s="7" t="s">
        <v>40</v>
      </c>
      <c r="AA24" s="8" t="s">
        <v>41</v>
      </c>
      <c r="AB24" s="9">
        <v>0.39743709999999999</v>
      </c>
    </row>
    <row r="25" spans="1:28" x14ac:dyDescent="0.35">
      <c r="A25" s="4">
        <v>5554</v>
      </c>
      <c r="B25" s="5" t="s">
        <v>116</v>
      </c>
      <c r="C25" s="6">
        <v>43749</v>
      </c>
      <c r="D25" s="4">
        <v>179</v>
      </c>
      <c r="E25" s="8" t="s">
        <v>48</v>
      </c>
      <c r="F25" s="7" t="s">
        <v>122</v>
      </c>
      <c r="G25" s="8" t="s">
        <v>123</v>
      </c>
      <c r="H25" s="7" t="str">
        <f>"000185"</f>
        <v>000185</v>
      </c>
      <c r="I25" s="6">
        <v>43175</v>
      </c>
      <c r="J25" s="7" t="str">
        <f>"000009"</f>
        <v>000009</v>
      </c>
      <c r="K25" s="6">
        <v>43216</v>
      </c>
      <c r="L25" s="7" t="str">
        <f>"000010"</f>
        <v>000010</v>
      </c>
      <c r="M25" s="6">
        <v>43216</v>
      </c>
      <c r="N25" s="7">
        <v>18</v>
      </c>
      <c r="O25" s="7" t="str">
        <f>"005484"</f>
        <v>005484</v>
      </c>
      <c r="P25" s="6">
        <v>43739</v>
      </c>
      <c r="Q25" s="9">
        <v>39.951270000000001</v>
      </c>
      <c r="R25" s="9">
        <v>5.0338700000000003</v>
      </c>
      <c r="S25" s="9">
        <v>34.917400000000001</v>
      </c>
      <c r="T25" s="7">
        <v>13</v>
      </c>
      <c r="U25" s="6">
        <v>43749</v>
      </c>
      <c r="V25" s="7">
        <v>0</v>
      </c>
      <c r="W25" s="8" t="s">
        <v>124</v>
      </c>
      <c r="X25" s="7" t="s">
        <v>120</v>
      </c>
      <c r="Y25" s="8" t="s">
        <v>121</v>
      </c>
      <c r="Z25" s="7" t="s">
        <v>40</v>
      </c>
      <c r="AA25" s="8" t="s">
        <v>41</v>
      </c>
      <c r="AB25" s="9">
        <v>0.3995127</v>
      </c>
    </row>
    <row r="26" spans="1:28" x14ac:dyDescent="0.35">
      <c r="A26" s="4">
        <v>5555</v>
      </c>
      <c r="B26" s="5" t="s">
        <v>116</v>
      </c>
      <c r="C26" s="6">
        <v>43762</v>
      </c>
      <c r="D26" s="4">
        <v>179</v>
      </c>
      <c r="E26" s="8" t="s">
        <v>48</v>
      </c>
      <c r="F26" s="7" t="s">
        <v>61</v>
      </c>
      <c r="G26" s="8" t="s">
        <v>62</v>
      </c>
      <c r="H26" s="7" t="str">
        <f>"000006"</f>
        <v>000006</v>
      </c>
      <c r="I26" s="6">
        <v>42930</v>
      </c>
      <c r="J26" s="7" t="str">
        <f>"000178"</f>
        <v>000178</v>
      </c>
      <c r="K26" s="6">
        <v>43759</v>
      </c>
      <c r="L26" s="7" t="str">
        <f>"000178"</f>
        <v>000178</v>
      </c>
      <c r="M26" s="6">
        <v>43759</v>
      </c>
      <c r="N26" s="7">
        <v>16</v>
      </c>
      <c r="O26" s="7" t="str">
        <f>"005890"</f>
        <v>005890</v>
      </c>
      <c r="P26" s="6">
        <v>43761</v>
      </c>
      <c r="Q26" s="9">
        <v>3.8671500000000001</v>
      </c>
      <c r="R26" s="9">
        <v>0.30126999999999998</v>
      </c>
      <c r="S26" s="9">
        <v>3.5658799999999999</v>
      </c>
      <c r="T26" s="7">
        <v>13</v>
      </c>
      <c r="U26" s="6">
        <v>43762</v>
      </c>
      <c r="V26" s="7">
        <v>0</v>
      </c>
      <c r="W26" s="8" t="s">
        <v>63</v>
      </c>
      <c r="X26" s="7" t="s">
        <v>34</v>
      </c>
      <c r="Y26" s="8" t="s">
        <v>33</v>
      </c>
      <c r="Z26" s="7" t="s">
        <v>40</v>
      </c>
      <c r="AA26" s="8" t="s">
        <v>41</v>
      </c>
      <c r="AB26" s="9">
        <v>3.8671499999999998E-2</v>
      </c>
    </row>
    <row r="27" spans="1:28" x14ac:dyDescent="0.35">
      <c r="A27" s="4">
        <v>5556</v>
      </c>
      <c r="B27" s="5" t="s">
        <v>125</v>
      </c>
      <c r="C27" s="6">
        <v>43816</v>
      </c>
      <c r="D27" s="4">
        <v>179</v>
      </c>
      <c r="E27" s="8" t="s">
        <v>48</v>
      </c>
      <c r="F27" s="7" t="s">
        <v>126</v>
      </c>
      <c r="G27" s="8" t="s">
        <v>127</v>
      </c>
      <c r="H27" s="7" t="str">
        <f>"000011"</f>
        <v>000011</v>
      </c>
      <c r="I27" s="6">
        <v>43612</v>
      </c>
      <c r="J27" s="7" t="str">
        <f>"000014"</f>
        <v>000014</v>
      </c>
      <c r="K27" s="6">
        <v>43708</v>
      </c>
      <c r="L27" s="7" t="str">
        <f>"000064"</f>
        <v>000064</v>
      </c>
      <c r="M27" s="6">
        <v>43721</v>
      </c>
      <c r="N27" s="7">
        <v>19</v>
      </c>
      <c r="O27" s="7" t="str">
        <f>"006731"</f>
        <v>006731</v>
      </c>
      <c r="P27" s="6">
        <v>43810</v>
      </c>
      <c r="Q27" s="9">
        <v>49.963389999999997</v>
      </c>
      <c r="R27" s="9">
        <v>6.6856600000000004</v>
      </c>
      <c r="S27" s="9">
        <v>43.277729999999998</v>
      </c>
      <c r="T27" s="7">
        <v>13</v>
      </c>
      <c r="U27" s="6">
        <v>43816</v>
      </c>
      <c r="V27" s="7">
        <v>8956236598</v>
      </c>
      <c r="W27" s="8" t="s">
        <v>37</v>
      </c>
      <c r="X27" s="7" t="s">
        <v>128</v>
      </c>
      <c r="Y27" s="8" t="s">
        <v>129</v>
      </c>
      <c r="Z27" s="7" t="s">
        <v>46</v>
      </c>
      <c r="AA27" s="8" t="s">
        <v>47</v>
      </c>
      <c r="AB27" s="9">
        <v>0.49963389999999996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2020-01-30T07:04:25Z</dcterms:modified>
</cp:coreProperties>
</file>