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<sst xmlns="http://schemas.openxmlformats.org/spreadsheetml/2006/main" count="208" uniqueCount="119">
  <si>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</si>
  <si>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</si>
  <si>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</si>
  <si>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</si>
  <si>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</si>
  <si>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</si>
  <si>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</si>
  <si>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</si>
  <si>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</si>
  <si>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</si>
  <si>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</si>
  <si>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</si>
  <si>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</si>
  <si>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</si>
  <si>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</si>
  <si>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</si>
  <si>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</si>
  <si>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</si>
  <si>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</si>
  <si>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</si>
  <si>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</si>
  <si>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</si>
  <si>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</si>
  <si>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</si>
  <si>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</si>
  <si>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</si>
  <si>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</si>
  <si>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</si>
  <si>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</si>
  <si>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</si>
  <si>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May</t>
  </si>
  <si>
    <t>M and R to Street Lights - Replacement of Burnt Bulbs etc. (Package)</t>
  </si>
  <si>
    <t>P0300</t>
  </si>
  <si>
    <t>P3111</t>
  </si>
  <si>
    <t>State Finance Commission Untied Grant Works</t>
  </si>
  <si>
    <t>P0190</t>
  </si>
  <si>
    <t>Works sanctioned by Hon Mayor</t>
  </si>
  <si>
    <t>KRIDL</t>
  </si>
  <si>
    <t>P1802</t>
  </si>
  <si>
    <t>Water Supply New Areas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</si>
  <si>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</si>
  <si>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</si>
  <si>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ddo439</t>
  </si>
  <si>
    <t xml:space="preserve"> Executive Engineer Electrical Division Bomanahalli Zone</t>
  </si>
  <si>
    <t>ddo442</t>
  </si>
  <si>
    <t xml:space="preserve"> Assistant Executive Engineer Arekere  sub Division Bomanahalli Zone</t>
  </si>
  <si>
    <t>Jaragana Halli</t>
  </si>
  <si>
    <t>186-18-000024</t>
  </si>
  <si>
    <t>Drilling of Borewells and Errection of Pumpset, Providing Pipe Lines in ward no 186 Jaraganagahalli.</t>
  </si>
  <si>
    <t>B CHANDRASHEAKAR</t>
  </si>
  <si>
    <t>186-17-000001</t>
  </si>
  <si>
    <t>Providing LED street lights-Sodium vapour street lights and control switches with allied accessories in K R layout Astalakshmi layout Kanakapura main road and associated areas</t>
  </si>
  <si>
    <t>M/s. Technical Manager-01 KRIDL</t>
  </si>
  <si>
    <t>186-16-000001</t>
  </si>
  <si>
    <t>Annual Operation and Maintenance of street lighting system in ward no-186 and 187 Package B5 of Bommanahalli zone.</t>
  </si>
  <si>
    <t>M/s Raj Electricals</t>
  </si>
  <si>
    <t>186-17-000019</t>
  </si>
  <si>
    <t>Providing constructing and Improvements to roads in Jaraganahalli Grama Tana and cross roads Jaraganahalli in ward no 186</t>
  </si>
  <si>
    <t>H P SHIVANNA</t>
  </si>
  <si>
    <t>186-17-000017</t>
  </si>
  <si>
    <t>Providing constructing and Improvements to drains at chunchagatta main road at Jaraganahalli in ward no 186</t>
  </si>
  <si>
    <t>186-19-000001</t>
  </si>
  <si>
    <t>Providing of Ornamental fencing at Sathya Ganapathy Temple Playground in ward no 186 Jaraganahalli</t>
  </si>
  <si>
    <t>July</t>
  </si>
  <si>
    <t>186-17-000004</t>
  </si>
  <si>
    <t>PROVIDING AND DE-SILTING ROAD SIDE DRAINS AT VARIOUS PLACES AT JARAGANAHALLI IN WARD NO 186.</t>
  </si>
  <si>
    <t>SHIVANNA H P</t>
  </si>
  <si>
    <t>P1771</t>
  </si>
  <si>
    <t>Zone Works - POW Works</t>
  </si>
  <si>
    <t xml:space="preserve"> Assistant Executive Engineer Arekere sub Division Bomanahalli Zone</t>
  </si>
  <si>
    <t>186-17-000005</t>
  </si>
  <si>
    <t>PROVIDING AND SUPPLYING OF LABOURS, TRACTOR AND JCB FOR MAINTENANCE WORKS AT JARAGANAHALLI IN WARD NO 186.</t>
  </si>
  <si>
    <t>September</t>
  </si>
  <si>
    <t>186-19-000007</t>
  </si>
  <si>
    <t>Providing CC Roads at Jaraganahalli in ward no 186</t>
  </si>
  <si>
    <t>NAVEEN J</t>
  </si>
  <si>
    <t>P3296</t>
  </si>
  <si>
    <t>14th Finance Commission Works - Road and Footpath Maintenance</t>
  </si>
  <si>
    <t>186-18-000001</t>
  </si>
  <si>
    <t>Providing and fixing LED street light at Jaraganahalli in ward no 186</t>
  </si>
  <si>
    <t xml:space="preserve"> M/s Shah Electricals</t>
  </si>
  <si>
    <t>P3329</t>
  </si>
  <si>
    <t>Special Development works at Wards (70 wards Rs.1.00 Cr. Each) - Ward Numbers as per Budget Book 2017-18 page no. 109</t>
  </si>
  <si>
    <t>October</t>
  </si>
  <si>
    <t>186-17-000020</t>
  </si>
  <si>
    <t>Providing and asphalting selected stretches at Jaraganahalli in ward no 186</t>
  </si>
  <si>
    <t>K Shekar Raju</t>
  </si>
  <si>
    <t>186-17-000022</t>
  </si>
  <si>
    <t>Providing and asphalting Manjunatha Industrial Area cross roads connecting kanakapura main roads at Jaraganahalli in ward no 186</t>
  </si>
  <si>
    <t>D Madaiah</t>
  </si>
  <si>
    <t>186-18-000002</t>
  </si>
  <si>
    <t>Improvements to park at Jaraganahalli in ward no 186</t>
  </si>
  <si>
    <t>B CHANDRASHEKAR</t>
  </si>
  <si>
    <t>186-18-000020</t>
  </si>
  <si>
    <t>Improvements to drains and roads at Asta Laxmi layout at Jaraganahalli in ward no 186.</t>
  </si>
  <si>
    <t>186-19-000009</t>
  </si>
  <si>
    <t>Providing water supply works ward no 186</t>
  </si>
  <si>
    <t>Sri Prajwal G</t>
  </si>
  <si>
    <t>P3293</t>
  </si>
  <si>
    <t>14th Finance Commission Works - Drinking Water</t>
  </si>
  <si>
    <t>186-19-000005</t>
  </si>
  <si>
    <t>Providing CC camera to block spots in ward no 186</t>
  </si>
  <si>
    <t>GV JAGADEESH ( TRIAH ELECTRICALS)</t>
  </si>
  <si>
    <t>P3298</t>
  </si>
  <si>
    <t>14th Finance Commission Works - SWM Works</t>
  </si>
  <si>
    <t>186-17-000013</t>
  </si>
  <si>
    <t>PROVIDING AND CONSTRUCTION OF RCC DRAINS AND ROADS AT CHIKKA SWAMY LAYOUT AT JARAGANAHALLI IN WARD NO.186.</t>
  </si>
  <si>
    <t>D MADAIAH</t>
  </si>
  <si>
    <t>December</t>
  </si>
  <si>
    <t>186-19-000011</t>
  </si>
  <si>
    <t>Maintenance of Crematorium Burrial Ground and Office Maintenance of Jaraganahalli in ward no 186</t>
  </si>
  <si>
    <t>G SATISH</t>
  </si>
  <si>
    <t>P3291</t>
  </si>
  <si>
    <t>14th Fin -Maintenance of Cremotorium, Burial Grounds</t>
  </si>
  <si>
    <t>186-19-000008</t>
  </si>
  <si>
    <t>Repairs to toilet at Govt school in Jaraganahalli in ward no 186</t>
  </si>
  <si>
    <t>G SATHISH</t>
  </si>
  <si>
    <t>P3294</t>
  </si>
  <si>
    <t>14th Finance Commission Works - General Public ToiletandSeptage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</si>
</sst>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workbookViewId="0">
      <selection activeCell="A2" sqref="A2:XFD2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5787</v>
      </c>
      <c r="B2" s="5" t="s">
        <v>28</v>
      </c>
      <c r="C2" s="6">
        <v>43580</v>
      </c>
      <c r="D2" s="7">
        <v>186</v>
      </c>
      <c r="E2" s="8" t="s">
        <v>46</v>
      </c>
      <c r="F2" s="7" t="s">
        <v>47</v>
      </c>
      <c r="G2" s="8" t="s">
        <v>48</v>
      </c>
      <c r="H2" s="7" t="str">
        <f>"000177"</f>
        <v>000177</v>
      </c>
      <c r="I2" s="6">
        <v>43172</v>
      </c>
      <c r="J2" s="7" t="str">
        <f>"000018"</f>
        <v>000018</v>
      </c>
      <c r="K2" s="6">
        <v>43220</v>
      </c>
      <c r="L2" s="7" t="str">
        <f>"000036"</f>
        <v>000036</v>
      </c>
      <c r="M2" s="6">
        <v>43220</v>
      </c>
      <c r="N2" s="7">
        <v>18</v>
      </c>
      <c r="O2" s="7" t="str">
        <f>"000955"</f>
        <v>000955</v>
      </c>
      <c r="P2" s="6">
        <v>43579</v>
      </c>
      <c r="Q2" s="9">
        <v>24.615010000000002</v>
      </c>
      <c r="R2" s="9">
        <v>1.7550399999999999</v>
      </c>
      <c r="S2" s="9">
        <v>22.859970000000001</v>
      </c>
      <c r="T2" s="7">
        <v>27</v>
      </c>
      <c r="U2" s="6">
        <v>43580</v>
      </c>
      <c r="V2" s="7">
        <v>9999999999</v>
      </c>
      <c r="W2" s="8" t="s">
        <v>49</v>
      </c>
      <c r="X2" s="7" t="s">
        <v>38</v>
      </c>
      <c r="Y2" s="8" t="s">
        <v>39</v>
      </c>
      <c r="Z2" s="7" t="s">
        <v>44</v>
      </c>
      <c r="AA2" s="8" t="s">
        <v>45</v>
      </c>
      <c r="AB2" s="9">
        <f t="shared" ref="AB2:AB7" si="0">Q2/100</f>
        <v>0.24615010000000001</v>
      </c>
    </row>
    <row r="3" spans="1:28" x14ac:dyDescent="0.35">
      <c r="A3" s="4">
        <v>5788</v>
      </c>
      <c r="B3" s="5" t="s">
        <v>28</v>
      </c>
      <c r="C3" s="6">
        <v>43582</v>
      </c>
      <c r="D3" s="7">
        <v>186</v>
      </c>
      <c r="E3" s="8" t="s">
        <v>46</v>
      </c>
      <c r="F3" s="7" t="s">
        <v>50</v>
      </c>
      <c r="G3" s="8" t="s">
        <v>51</v>
      </c>
      <c r="H3" s="7" t="str">
        <f>"000014"</f>
        <v>000014</v>
      </c>
      <c r="I3" s="6">
        <v>43147</v>
      </c>
      <c r="J3" s="7" t="str">
        <f>"000064"</f>
        <v>000064</v>
      </c>
      <c r="K3" s="6">
        <v>43148</v>
      </c>
      <c r="L3" s="7" t="str">
        <f>"000076"</f>
        <v>000076</v>
      </c>
      <c r="M3" s="6">
        <v>43155</v>
      </c>
      <c r="N3" s="7">
        <v>17</v>
      </c>
      <c r="O3" s="7" t="str">
        <f>"001066"</f>
        <v>001066</v>
      </c>
      <c r="P3" s="6">
        <v>43581</v>
      </c>
      <c r="Q3" s="9">
        <v>24.791650000000001</v>
      </c>
      <c r="R3" s="9">
        <v>3.7606000000000002</v>
      </c>
      <c r="S3" s="9">
        <v>21.03105</v>
      </c>
      <c r="T3" s="7">
        <v>31</v>
      </c>
      <c r="U3" s="6">
        <v>43582</v>
      </c>
      <c r="V3" s="7">
        <v>9845007432</v>
      </c>
      <c r="W3" s="8" t="s">
        <v>52</v>
      </c>
      <c r="X3" s="7" t="s">
        <v>35</v>
      </c>
      <c r="Y3" s="8" t="s">
        <v>36</v>
      </c>
      <c r="Z3" s="7" t="s">
        <v>42</v>
      </c>
      <c r="AA3" s="8" t="s">
        <v>43</v>
      </c>
      <c r="AB3" s="9">
        <f t="shared" si="0"/>
        <v>0.24791650000000001</v>
      </c>
    </row>
    <row r="4" spans="1:28" x14ac:dyDescent="0.35">
      <c r="A4" s="4">
        <v>5789</v>
      </c>
      <c r="B4" s="5" t="s">
        <v>28</v>
      </c>
      <c r="C4" s="6">
        <v>43582</v>
      </c>
      <c r="D4" s="7">
        <v>186</v>
      </c>
      <c r="E4" s="8" t="s">
        <v>46</v>
      </c>
      <c r="F4" s="7" t="s">
        <v>53</v>
      </c>
      <c r="G4" s="8" t="s">
        <v>54</v>
      </c>
      <c r="H4" s="7" t="str">
        <f>"000018"</f>
        <v>000018</v>
      </c>
      <c r="I4" s="6">
        <v>42940</v>
      </c>
      <c r="J4" s="7" t="str">
        <f>"000009"</f>
        <v>000009</v>
      </c>
      <c r="K4" s="6">
        <v>43603</v>
      </c>
      <c r="L4" s="7" t="str">
        <f>""</f>
        <v/>
      </c>
      <c r="M4" s="6"/>
      <c r="N4" s="7">
        <v>16</v>
      </c>
      <c r="O4" s="7" t="str">
        <f>""</f>
        <v/>
      </c>
      <c r="P4" s="6"/>
      <c r="Q4" s="9">
        <v>1.4216</v>
      </c>
      <c r="R4" s="9">
        <v>0.19631000000000001</v>
      </c>
      <c r="S4" s="9">
        <v>1.22529</v>
      </c>
      <c r="T4" s="7">
        <v>32</v>
      </c>
      <c r="U4" s="6">
        <v>43582</v>
      </c>
      <c r="V4" s="7">
        <v>9845007432</v>
      </c>
      <c r="W4" s="8" t="s">
        <v>55</v>
      </c>
      <c r="X4" s="7" t="s">
        <v>32</v>
      </c>
      <c r="Y4" s="8" t="s">
        <v>31</v>
      </c>
      <c r="Z4" s="7" t="s">
        <v>42</v>
      </c>
      <c r="AA4" s="8" t="s">
        <v>43</v>
      </c>
      <c r="AB4" s="9">
        <f t="shared" si="0"/>
        <v>1.4215999999999999E-2</v>
      </c>
    </row>
    <row r="5" spans="1:28" x14ac:dyDescent="0.35">
      <c r="A5" s="4">
        <v>5790</v>
      </c>
      <c r="B5" s="5" t="s">
        <v>28</v>
      </c>
      <c r="C5" s="6">
        <v>43582</v>
      </c>
      <c r="D5" s="7">
        <v>186</v>
      </c>
      <c r="E5" s="8" t="s">
        <v>46</v>
      </c>
      <c r="F5" s="7" t="s">
        <v>53</v>
      </c>
      <c r="G5" s="8" t="s">
        <v>54</v>
      </c>
      <c r="H5" s="7" t="str">
        <f>"000018"</f>
        <v>000018</v>
      </c>
      <c r="I5" s="6">
        <v>42940</v>
      </c>
      <c r="J5" s="7" t="str">
        <f>"000009"</f>
        <v>000009</v>
      </c>
      <c r="K5" s="6">
        <v>43603</v>
      </c>
      <c r="L5" s="7" t="str">
        <f>""</f>
        <v/>
      </c>
      <c r="M5" s="6"/>
      <c r="N5" s="7">
        <v>16</v>
      </c>
      <c r="O5" s="7" t="str">
        <f>""</f>
        <v/>
      </c>
      <c r="P5" s="6"/>
      <c r="Q5" s="9">
        <v>8.6799400000000002</v>
      </c>
      <c r="R5" s="9">
        <v>3.2834300000000001</v>
      </c>
      <c r="S5" s="9">
        <v>5.3965100000000001</v>
      </c>
      <c r="T5" s="7">
        <v>32</v>
      </c>
      <c r="U5" s="6">
        <v>43582</v>
      </c>
      <c r="V5" s="7">
        <v>9845007432</v>
      </c>
      <c r="W5" s="8" t="s">
        <v>55</v>
      </c>
      <c r="X5" s="7" t="s">
        <v>32</v>
      </c>
      <c r="Y5" s="8" t="s">
        <v>31</v>
      </c>
      <c r="Z5" s="7" t="s">
        <v>42</v>
      </c>
      <c r="AA5" s="8" t="s">
        <v>43</v>
      </c>
      <c r="AB5" s="9">
        <f t="shared" si="0"/>
        <v>8.6799399999999999E-2</v>
      </c>
    </row>
    <row r="6" spans="1:28" x14ac:dyDescent="0.35">
      <c r="A6" s="4">
        <v>5791</v>
      </c>
      <c r="B6" s="5" t="s">
        <v>30</v>
      </c>
      <c r="C6" s="6">
        <v>43609</v>
      </c>
      <c r="D6" s="7">
        <v>186</v>
      </c>
      <c r="E6" s="8" t="s">
        <v>46</v>
      </c>
      <c r="F6" s="7" t="s">
        <v>56</v>
      </c>
      <c r="G6" s="8" t="s">
        <v>57</v>
      </c>
      <c r="H6" s="7" t="str">
        <f>"0174"</f>
        <v>0174</v>
      </c>
      <c r="I6" s="6">
        <v>2</v>
      </c>
      <c r="J6" s="7" t="str">
        <f>"000007"</f>
        <v>000007</v>
      </c>
      <c r="K6" s="6">
        <v>43039</v>
      </c>
      <c r="L6" s="7" t="str">
        <f>"000016"</f>
        <v>000016</v>
      </c>
      <c r="M6" s="6">
        <v>43039</v>
      </c>
      <c r="N6" s="7">
        <v>17</v>
      </c>
      <c r="O6" s="7" t="str">
        <f>"001930"</f>
        <v>001930</v>
      </c>
      <c r="P6" s="6">
        <v>43607</v>
      </c>
      <c r="Q6" s="9">
        <v>24.428239999999999</v>
      </c>
      <c r="R6" s="9">
        <v>2.6026699999999998</v>
      </c>
      <c r="S6" s="9">
        <v>21.825569999999999</v>
      </c>
      <c r="T6" s="7">
        <v>57</v>
      </c>
      <c r="U6" s="6">
        <v>43609</v>
      </c>
      <c r="V6" s="7">
        <v>9066887676</v>
      </c>
      <c r="W6" s="8" t="s">
        <v>58</v>
      </c>
      <c r="X6" s="7" t="s">
        <v>40</v>
      </c>
      <c r="Y6" s="8" t="s">
        <v>41</v>
      </c>
      <c r="Z6" s="7" t="s">
        <v>44</v>
      </c>
      <c r="AA6" s="8" t="s">
        <v>45</v>
      </c>
      <c r="AB6" s="9">
        <f t="shared" si="0"/>
        <v>0.24428239999999998</v>
      </c>
    </row>
    <row r="7" spans="1:28" x14ac:dyDescent="0.35">
      <c r="A7" s="4">
        <v>5792</v>
      </c>
      <c r="B7" s="5" t="s">
        <v>30</v>
      </c>
      <c r="C7" s="6">
        <v>43609</v>
      </c>
      <c r="D7" s="7">
        <v>186</v>
      </c>
      <c r="E7" s="8" t="s">
        <v>46</v>
      </c>
      <c r="F7" s="7" t="s">
        <v>59</v>
      </c>
      <c r="G7" s="8" t="s">
        <v>60</v>
      </c>
      <c r="H7" s="7" t="str">
        <f>"0176"</f>
        <v>0176</v>
      </c>
      <c r="I7" s="6">
        <v>1</v>
      </c>
      <c r="J7" s="7" t="str">
        <f>"000008"</f>
        <v>000008</v>
      </c>
      <c r="K7" s="6">
        <v>43039</v>
      </c>
      <c r="L7" s="7" t="str">
        <f>"000017"</f>
        <v>000017</v>
      </c>
      <c r="M7" s="6">
        <v>43039</v>
      </c>
      <c r="N7" s="7">
        <v>17</v>
      </c>
      <c r="O7" s="7" t="str">
        <f>"001931"</f>
        <v>001931</v>
      </c>
      <c r="P7" s="6">
        <v>43607</v>
      </c>
      <c r="Q7" s="9">
        <v>24.237259999999999</v>
      </c>
      <c r="R7" s="9">
        <v>2.5812499999999998</v>
      </c>
      <c r="S7" s="9">
        <v>21.656009999999998</v>
      </c>
      <c r="T7" s="7">
        <v>57</v>
      </c>
      <c r="U7" s="6">
        <v>43609</v>
      </c>
      <c r="V7" s="7">
        <v>9066887676</v>
      </c>
      <c r="W7" s="8" t="s">
        <v>58</v>
      </c>
      <c r="X7" s="7" t="s">
        <v>40</v>
      </c>
      <c r="Y7" s="8" t="s">
        <v>41</v>
      </c>
      <c r="Z7" s="7" t="s">
        <v>44</v>
      </c>
      <c r="AA7" s="8" t="s">
        <v>45</v>
      </c>
      <c r="AB7" s="9">
        <f t="shared" si="0"/>
        <v>0.24237259999999999</v>
      </c>
    </row>
    <row r="8" spans="1:28" x14ac:dyDescent="0.35">
      <c r="A8" s="4">
        <v>5793</v>
      </c>
      <c r="B8" s="5" t="s">
        <v>29</v>
      </c>
      <c r="C8" s="6">
        <v>43644</v>
      </c>
      <c r="D8" s="7">
        <v>186</v>
      </c>
      <c r="E8" s="8" t="s">
        <v>46</v>
      </c>
      <c r="F8" s="7" t="s">
        <v>61</v>
      </c>
      <c r="G8" s="8" t="s">
        <v>62</v>
      </c>
      <c r="H8" s="7" t="str">
        <f>"000091"</f>
        <v>000091</v>
      </c>
      <c r="I8" s="6">
        <v>43484</v>
      </c>
      <c r="J8" s="7" t="str">
        <f>"000011"</f>
        <v>000011</v>
      </c>
      <c r="K8" s="6">
        <v>43622</v>
      </c>
      <c r="L8" s="7" t="str">
        <f>"000039"</f>
        <v>000039</v>
      </c>
      <c r="M8" s="6">
        <v>43622</v>
      </c>
      <c r="N8" s="7">
        <v>19</v>
      </c>
      <c r="O8" s="7" t="str">
        <f>"002883"</f>
        <v>002883</v>
      </c>
      <c r="P8" s="6">
        <v>43636</v>
      </c>
      <c r="Q8" s="9">
        <v>49.798659999999998</v>
      </c>
      <c r="R8" s="9">
        <v>4.1292499999999999</v>
      </c>
      <c r="S8" s="9">
        <v>45.669409999999999</v>
      </c>
      <c r="T8" s="7">
        <v>95</v>
      </c>
      <c r="U8" s="6">
        <v>43644</v>
      </c>
      <c r="V8" s="7">
        <v>9999999999</v>
      </c>
      <c r="W8" s="8" t="s">
        <v>37</v>
      </c>
      <c r="X8" s="7" t="s">
        <v>33</v>
      </c>
      <c r="Y8" s="8" t="s">
        <v>34</v>
      </c>
      <c r="Z8" s="7" t="s">
        <v>44</v>
      </c>
      <c r="AA8" s="8" t="s">
        <v>45</v>
      </c>
      <c r="AB8" s="9">
        <v>0.4979866</v>
      </c>
    </row>
    <row r="9" spans="1:28" x14ac:dyDescent="0.35">
      <c r="A9" s="4">
        <v>5794</v>
      </c>
      <c r="B9" s="5" t="s">
        <v>63</v>
      </c>
      <c r="C9" s="6">
        <v>43669</v>
      </c>
      <c r="D9" s="7">
        <v>186</v>
      </c>
      <c r="E9" s="8" t="s">
        <v>46</v>
      </c>
      <c r="F9" s="7" t="s">
        <v>64</v>
      </c>
      <c r="G9" s="10" t="s">
        <v>65</v>
      </c>
      <c r="H9" s="7" t="str">
        <f>"000106"</f>
        <v>000106</v>
      </c>
      <c r="I9" s="6">
        <v>42791</v>
      </c>
      <c r="J9" s="7" t="str">
        <f>"000022"</f>
        <v>000022</v>
      </c>
      <c r="K9" s="6">
        <v>43147</v>
      </c>
      <c r="L9" s="7" t="str">
        <f>"000050"</f>
        <v>000050</v>
      </c>
      <c r="M9" s="6">
        <v>43147</v>
      </c>
      <c r="N9" s="7">
        <v>17</v>
      </c>
      <c r="O9" s="7" t="str">
        <f>"003709"</f>
        <v>003709</v>
      </c>
      <c r="P9" s="6">
        <v>43664</v>
      </c>
      <c r="Q9" s="11">
        <v>14.651529999999999</v>
      </c>
      <c r="R9" s="11">
        <v>1.3772200000000001</v>
      </c>
      <c r="S9" s="11">
        <v>13.27431</v>
      </c>
      <c r="T9" s="7">
        <v>122</v>
      </c>
      <c r="U9" s="6">
        <v>43669</v>
      </c>
      <c r="V9" s="7">
        <v>9999999999</v>
      </c>
      <c r="W9" s="10" t="s">
        <v>66</v>
      </c>
      <c r="X9" s="7" t="s">
        <v>67</v>
      </c>
      <c r="Y9" s="10" t="s">
        <v>68</v>
      </c>
      <c r="Z9" s="7" t="s">
        <v>44</v>
      </c>
      <c r="AA9" s="10" t="s">
        <v>69</v>
      </c>
      <c r="AB9" s="11">
        <f>Q9/100</f>
        <v>0.14651529999999999</v>
      </c>
    </row>
    <row r="10" spans="1:28" x14ac:dyDescent="0.35">
      <c r="A10" s="4">
        <v>5795</v>
      </c>
      <c r="B10" s="5" t="s">
        <v>63</v>
      </c>
      <c r="C10" s="6">
        <v>43669</v>
      </c>
      <c r="D10" s="7">
        <v>186</v>
      </c>
      <c r="E10" s="8" t="s">
        <v>46</v>
      </c>
      <c r="F10" s="7" t="s">
        <v>70</v>
      </c>
      <c r="G10" s="10" t="s">
        <v>71</v>
      </c>
      <c r="H10" s="7" t="str">
        <f>"000107"</f>
        <v>000107</v>
      </c>
      <c r="I10" s="6">
        <v>42791</v>
      </c>
      <c r="J10" s="7" t="str">
        <f>"000023"</f>
        <v>000023</v>
      </c>
      <c r="K10" s="6">
        <v>43147</v>
      </c>
      <c r="L10" s="7" t="str">
        <f>"000051"</f>
        <v>000051</v>
      </c>
      <c r="M10" s="6">
        <v>43147</v>
      </c>
      <c r="N10" s="7">
        <v>17</v>
      </c>
      <c r="O10" s="7" t="str">
        <f>"003710"</f>
        <v>003710</v>
      </c>
      <c r="P10" s="6">
        <v>43664</v>
      </c>
      <c r="Q10" s="11">
        <v>14.40793</v>
      </c>
      <c r="R10" s="11">
        <v>1.35433</v>
      </c>
      <c r="S10" s="11">
        <v>13.053599999999999</v>
      </c>
      <c r="T10" s="7">
        <v>122</v>
      </c>
      <c r="U10" s="6">
        <v>43669</v>
      </c>
      <c r="V10" s="7">
        <v>9066887676</v>
      </c>
      <c r="W10" s="10" t="s">
        <v>58</v>
      </c>
      <c r="X10" s="7" t="s">
        <v>67</v>
      </c>
      <c r="Y10" s="10" t="s">
        <v>68</v>
      </c>
      <c r="Z10" s="7" t="s">
        <v>44</v>
      </c>
      <c r="AA10" s="10" t="s">
        <v>69</v>
      </c>
      <c r="AB10" s="11">
        <f>Q10/100</f>
        <v>0.14407929999999999</v>
      </c>
    </row>
    <row r="11" spans="1:28" x14ac:dyDescent="0.35">
      <c r="A11" s="4">
        <v>5796</v>
      </c>
      <c r="B11" s="5" t="s">
        <v>72</v>
      </c>
      <c r="C11" s="6">
        <v>43717</v>
      </c>
      <c r="D11" s="7">
        <v>186</v>
      </c>
      <c r="E11" s="8" t="s">
        <v>46</v>
      </c>
      <c r="F11" s="7" t="s">
        <v>73</v>
      </c>
      <c r="G11" s="10" t="s">
        <v>74</v>
      </c>
      <c r="H11" s="7" t="str">
        <f>"000019"</f>
        <v>000019</v>
      </c>
      <c r="I11" s="6">
        <v>43622</v>
      </c>
      <c r="J11" s="7" t="str">
        <f>"000031"</f>
        <v>000031</v>
      </c>
      <c r="K11" s="6">
        <v>43644</v>
      </c>
      <c r="L11" s="7" t="str">
        <f>"000066"</f>
        <v>000066</v>
      </c>
      <c r="M11" s="6">
        <v>43644</v>
      </c>
      <c r="N11" s="7">
        <v>19</v>
      </c>
      <c r="O11" s="7" t="str">
        <f>"004771"</f>
        <v>004771</v>
      </c>
      <c r="P11" s="6">
        <v>43703</v>
      </c>
      <c r="Q11" s="11">
        <v>6.1599899999999996</v>
      </c>
      <c r="R11" s="11">
        <v>0.6099</v>
      </c>
      <c r="S11" s="11">
        <v>5.55009</v>
      </c>
      <c r="T11" s="7">
        <v>178</v>
      </c>
      <c r="U11" s="6">
        <v>43717</v>
      </c>
      <c r="V11" s="7">
        <v>9999999999</v>
      </c>
      <c r="W11" s="10" t="s">
        <v>75</v>
      </c>
      <c r="X11" s="7" t="s">
        <v>76</v>
      </c>
      <c r="Y11" s="10" t="s">
        <v>77</v>
      </c>
      <c r="Z11" s="7" t="s">
        <v>44</v>
      </c>
      <c r="AA11" s="10" t="s">
        <v>69</v>
      </c>
      <c r="AB11" s="11">
        <f>Q11/100</f>
        <v>6.1599899999999999E-2</v>
      </c>
    </row>
    <row r="12" spans="1:28" x14ac:dyDescent="0.35">
      <c r="A12" s="4">
        <v>5797</v>
      </c>
      <c r="B12" s="5" t="s">
        <v>72</v>
      </c>
      <c r="C12" s="6">
        <v>43731</v>
      </c>
      <c r="D12" s="7">
        <v>186</v>
      </c>
      <c r="E12" s="8" t="s">
        <v>46</v>
      </c>
      <c r="F12" s="7" t="s">
        <v>78</v>
      </c>
      <c r="G12" s="10" t="s">
        <v>79</v>
      </c>
      <c r="H12" s="7" t="str">
        <f>"000063"</f>
        <v>000063</v>
      </c>
      <c r="I12" s="6">
        <v>43234</v>
      </c>
      <c r="J12" s="7" t="str">
        <f>"000002"</f>
        <v>000002</v>
      </c>
      <c r="K12" s="6">
        <v>43234</v>
      </c>
      <c r="L12" s="7" t="str">
        <f>"000003"</f>
        <v>000003</v>
      </c>
      <c r="M12" s="6">
        <v>43234</v>
      </c>
      <c r="N12" s="7">
        <v>18</v>
      </c>
      <c r="O12" s="7" t="str">
        <f>"005209"</f>
        <v>005209</v>
      </c>
      <c r="P12" s="6">
        <v>43727</v>
      </c>
      <c r="Q12" s="11">
        <v>12.928649999999999</v>
      </c>
      <c r="R12" s="11">
        <v>0.56888000000000005</v>
      </c>
      <c r="S12" s="11">
        <v>12.359769999999999</v>
      </c>
      <c r="T12" s="7">
        <v>197</v>
      </c>
      <c r="U12" s="6">
        <v>43731</v>
      </c>
      <c r="V12" s="7">
        <v>9845058699</v>
      </c>
      <c r="W12" s="10" t="s">
        <v>80</v>
      </c>
      <c r="X12" s="7" t="s">
        <v>81</v>
      </c>
      <c r="Y12" s="10" t="s">
        <v>82</v>
      </c>
      <c r="Z12" s="7" t="s">
        <v>42</v>
      </c>
      <c r="AA12" s="10" t="s">
        <v>43</v>
      </c>
      <c r="AB12" s="11">
        <f>Q12/100</f>
        <v>0.1292865</v>
      </c>
    </row>
    <row r="13" spans="1:28" x14ac:dyDescent="0.35">
      <c r="A13" s="4">
        <v>5798</v>
      </c>
      <c r="B13" s="5" t="s">
        <v>83</v>
      </c>
      <c r="C13" s="6">
        <v>43752</v>
      </c>
      <c r="D13" s="4">
        <v>186</v>
      </c>
      <c r="E13" s="8" t="s">
        <v>46</v>
      </c>
      <c r="F13" s="7" t="s">
        <v>84</v>
      </c>
      <c r="G13" s="8" t="s">
        <v>85</v>
      </c>
      <c r="H13" s="7" t="str">
        <f>"000037"</f>
        <v>000037</v>
      </c>
      <c r="I13" s="6">
        <v>43075</v>
      </c>
      <c r="J13" s="7" t="str">
        <f>"000002"</f>
        <v>000002</v>
      </c>
      <c r="K13" s="6">
        <v>43199</v>
      </c>
      <c r="L13" s="7" t="str">
        <f>"000021"</f>
        <v>000021</v>
      </c>
      <c r="M13" s="6">
        <v>43216</v>
      </c>
      <c r="N13" s="7">
        <v>17</v>
      </c>
      <c r="O13" s="7" t="str">
        <f>"005516"</f>
        <v>005516</v>
      </c>
      <c r="P13" s="6">
        <v>43739</v>
      </c>
      <c r="Q13" s="9">
        <v>74.572329999999994</v>
      </c>
      <c r="R13" s="9">
        <v>6.0669899999999997</v>
      </c>
      <c r="S13" s="9">
        <v>68.505340000000004</v>
      </c>
      <c r="T13" s="7">
        <v>13</v>
      </c>
      <c r="U13" s="6">
        <v>43752</v>
      </c>
      <c r="V13" s="7">
        <v>9448456767</v>
      </c>
      <c r="W13" s="8" t="s">
        <v>86</v>
      </c>
      <c r="X13" s="7" t="s">
        <v>40</v>
      </c>
      <c r="Y13" s="8" t="s">
        <v>41</v>
      </c>
      <c r="Z13" s="7" t="s">
        <v>44</v>
      </c>
      <c r="AA13" s="8" t="s">
        <v>69</v>
      </c>
      <c r="AB13" s="9">
        <v>0.74572329999999998</v>
      </c>
    </row>
    <row r="14" spans="1:28" x14ac:dyDescent="0.35">
      <c r="A14" s="4">
        <v>5799</v>
      </c>
      <c r="B14" s="5" t="s">
        <v>83</v>
      </c>
      <c r="C14" s="6">
        <v>43757</v>
      </c>
      <c r="D14" s="4">
        <v>186</v>
      </c>
      <c r="E14" s="8" t="s">
        <v>46</v>
      </c>
      <c r="F14" s="7" t="s">
        <v>87</v>
      </c>
      <c r="G14" s="8" t="s">
        <v>88</v>
      </c>
      <c r="H14" s="7" t="str">
        <f>"000020"</f>
        <v>000020</v>
      </c>
      <c r="I14" s="6">
        <v>43004</v>
      </c>
      <c r="J14" s="7" t="str">
        <f>"000017"</f>
        <v>000017</v>
      </c>
      <c r="K14" s="6">
        <v>43220</v>
      </c>
      <c r="L14" s="7" t="str">
        <f>"000031"</f>
        <v>000031</v>
      </c>
      <c r="M14" s="6">
        <v>43220</v>
      </c>
      <c r="N14" s="7">
        <v>17</v>
      </c>
      <c r="O14" s="7" t="str">
        <f>"005595"</f>
        <v>005595</v>
      </c>
      <c r="P14" s="6">
        <v>43739</v>
      </c>
      <c r="Q14" s="9">
        <v>30.856179999999998</v>
      </c>
      <c r="R14" s="9">
        <v>2.7473800000000002</v>
      </c>
      <c r="S14" s="9">
        <v>28.108799999999999</v>
      </c>
      <c r="T14" s="7">
        <v>13</v>
      </c>
      <c r="U14" s="6">
        <v>43757</v>
      </c>
      <c r="V14" s="7">
        <v>9880089327</v>
      </c>
      <c r="W14" s="8" t="s">
        <v>89</v>
      </c>
      <c r="X14" s="7" t="s">
        <v>40</v>
      </c>
      <c r="Y14" s="8" t="s">
        <v>41</v>
      </c>
      <c r="Z14" s="7" t="s">
        <v>44</v>
      </c>
      <c r="AA14" s="8" t="s">
        <v>69</v>
      </c>
      <c r="AB14" s="9">
        <v>0.3085618</v>
      </c>
    </row>
    <row r="15" spans="1:28" x14ac:dyDescent="0.35">
      <c r="A15" s="4">
        <v>5800</v>
      </c>
      <c r="B15" s="5" t="s">
        <v>83</v>
      </c>
      <c r="C15" s="6">
        <v>43757</v>
      </c>
      <c r="D15" s="4">
        <v>186</v>
      </c>
      <c r="E15" s="8" t="s">
        <v>46</v>
      </c>
      <c r="F15" s="7" t="s">
        <v>90</v>
      </c>
      <c r="G15" s="8" t="s">
        <v>91</v>
      </c>
      <c r="H15" s="7" t="str">
        <f>"000164"</f>
        <v>000164</v>
      </c>
      <c r="I15" s="6">
        <v>43171</v>
      </c>
      <c r="J15" s="7" t="str">
        <f>"000021"</f>
        <v>000021</v>
      </c>
      <c r="K15" s="6">
        <v>43220</v>
      </c>
      <c r="L15" s="7" t="str">
        <f>"000034"</f>
        <v>000034</v>
      </c>
      <c r="M15" s="6">
        <v>43220</v>
      </c>
      <c r="N15" s="7">
        <v>18</v>
      </c>
      <c r="O15" s="7" t="str">
        <f>"005596"</f>
        <v>005596</v>
      </c>
      <c r="P15" s="6">
        <v>43739</v>
      </c>
      <c r="Q15" s="9">
        <v>25.95975</v>
      </c>
      <c r="R15" s="9">
        <v>1.86643</v>
      </c>
      <c r="S15" s="9">
        <v>24.093319999999999</v>
      </c>
      <c r="T15" s="7">
        <v>13</v>
      </c>
      <c r="U15" s="6">
        <v>43757</v>
      </c>
      <c r="V15" s="7">
        <v>9999999999</v>
      </c>
      <c r="W15" s="8" t="s">
        <v>92</v>
      </c>
      <c r="X15" s="7" t="s">
        <v>81</v>
      </c>
      <c r="Y15" s="8" t="s">
        <v>82</v>
      </c>
      <c r="Z15" s="7" t="s">
        <v>44</v>
      </c>
      <c r="AA15" s="8" t="s">
        <v>69</v>
      </c>
      <c r="AB15" s="9">
        <v>0.25959749999999998</v>
      </c>
    </row>
    <row r="16" spans="1:28" x14ac:dyDescent="0.35">
      <c r="A16" s="4">
        <v>5801</v>
      </c>
      <c r="B16" s="5" t="s">
        <v>83</v>
      </c>
      <c r="C16" s="6">
        <v>43757</v>
      </c>
      <c r="D16" s="4">
        <v>186</v>
      </c>
      <c r="E16" s="8" t="s">
        <v>46</v>
      </c>
      <c r="F16" s="7" t="s">
        <v>93</v>
      </c>
      <c r="G16" s="8" t="s">
        <v>94</v>
      </c>
      <c r="H16" s="7" t="str">
        <f>"000170"</f>
        <v>000170</v>
      </c>
      <c r="I16" s="6">
        <v>43172</v>
      </c>
      <c r="J16" s="7" t="str">
        <f>"000019"</f>
        <v>000019</v>
      </c>
      <c r="K16" s="6">
        <v>43220</v>
      </c>
      <c r="L16" s="7" t="str">
        <f>"000035"</f>
        <v>000035</v>
      </c>
      <c r="M16" s="6">
        <v>43220</v>
      </c>
      <c r="N16" s="7">
        <v>18</v>
      </c>
      <c r="O16" s="7" t="str">
        <f>"005597"</f>
        <v>005597</v>
      </c>
      <c r="P16" s="6">
        <v>43739</v>
      </c>
      <c r="Q16" s="9">
        <v>20.50131</v>
      </c>
      <c r="R16" s="9">
        <v>1.7692399999999999</v>
      </c>
      <c r="S16" s="9">
        <v>18.73207</v>
      </c>
      <c r="T16" s="7">
        <v>13</v>
      </c>
      <c r="U16" s="6">
        <v>43757</v>
      </c>
      <c r="V16" s="7">
        <v>9999999999</v>
      </c>
      <c r="W16" s="8" t="s">
        <v>92</v>
      </c>
      <c r="X16" s="7" t="s">
        <v>67</v>
      </c>
      <c r="Y16" s="8" t="s">
        <v>68</v>
      </c>
      <c r="Z16" s="7" t="s">
        <v>44</v>
      </c>
      <c r="AA16" s="8" t="s">
        <v>69</v>
      </c>
      <c r="AB16" s="9">
        <v>0.2050131</v>
      </c>
    </row>
    <row r="17" spans="1:28" x14ac:dyDescent="0.35">
      <c r="A17" s="4">
        <v>5802</v>
      </c>
      <c r="B17" s="5" t="s">
        <v>83</v>
      </c>
      <c r="C17" s="6">
        <v>43761</v>
      </c>
      <c r="D17" s="4">
        <v>186</v>
      </c>
      <c r="E17" s="8" t="s">
        <v>46</v>
      </c>
      <c r="F17" s="7" t="s">
        <v>95</v>
      </c>
      <c r="G17" s="8" t="s">
        <v>96</v>
      </c>
      <c r="H17" s="7" t="str">
        <f>"000020"</f>
        <v>000020</v>
      </c>
      <c r="I17" s="6">
        <v>43622</v>
      </c>
      <c r="J17" s="7" t="str">
        <f>"000044"</f>
        <v>000044</v>
      </c>
      <c r="K17" s="6">
        <v>43645</v>
      </c>
      <c r="L17" s="7" t="str">
        <f>"000091"</f>
        <v>000091</v>
      </c>
      <c r="M17" s="6">
        <v>43645</v>
      </c>
      <c r="N17" s="7">
        <v>19</v>
      </c>
      <c r="O17" s="7" t="str">
        <f>"005831"</f>
        <v>005831</v>
      </c>
      <c r="P17" s="6">
        <v>43755</v>
      </c>
      <c r="Q17" s="9">
        <v>8.9217600000000008</v>
      </c>
      <c r="R17" s="9">
        <v>0.79542999999999997</v>
      </c>
      <c r="S17" s="9">
        <v>8.1263299999999994</v>
      </c>
      <c r="T17" s="7">
        <v>13</v>
      </c>
      <c r="U17" s="6">
        <v>43761</v>
      </c>
      <c r="V17" s="7">
        <v>9999999999</v>
      </c>
      <c r="W17" s="8" t="s">
        <v>97</v>
      </c>
      <c r="X17" s="7" t="s">
        <v>98</v>
      </c>
      <c r="Y17" s="8" t="s">
        <v>99</v>
      </c>
      <c r="Z17" s="7" t="s">
        <v>44</v>
      </c>
      <c r="AA17" s="8" t="s">
        <v>69</v>
      </c>
      <c r="AB17" s="9">
        <v>8.9217600000000008E-2</v>
      </c>
    </row>
    <row r="18" spans="1:28" x14ac:dyDescent="0.35">
      <c r="A18" s="4">
        <v>5803</v>
      </c>
      <c r="B18" s="5" t="s">
        <v>83</v>
      </c>
      <c r="C18" s="6">
        <v>43768</v>
      </c>
      <c r="D18" s="4">
        <v>186</v>
      </c>
      <c r="E18" s="8" t="s">
        <v>46</v>
      </c>
      <c r="F18" s="7" t="s">
        <v>100</v>
      </c>
      <c r="G18" s="8" t="s">
        <v>101</v>
      </c>
      <c r="H18" s="7" t="str">
        <f>"000026"</f>
        <v>000026</v>
      </c>
      <c r="I18" s="6">
        <v>43622</v>
      </c>
      <c r="J18" s="7" t="str">
        <f>"000026"</f>
        <v>000026</v>
      </c>
      <c r="K18" s="6">
        <v>43643</v>
      </c>
      <c r="L18" s="7" t="str">
        <f>"000082"</f>
        <v>000082</v>
      </c>
      <c r="M18" s="6">
        <v>43644</v>
      </c>
      <c r="N18" s="7">
        <v>19</v>
      </c>
      <c r="O18" s="7" t="str">
        <f>"005975"</f>
        <v>005975</v>
      </c>
      <c r="P18" s="6">
        <v>43763</v>
      </c>
      <c r="Q18" s="9">
        <v>5.3771500000000003</v>
      </c>
      <c r="R18" s="9">
        <v>0.47939999999999999</v>
      </c>
      <c r="S18" s="9">
        <v>4.8977500000000003</v>
      </c>
      <c r="T18" s="7">
        <v>13</v>
      </c>
      <c r="U18" s="6">
        <v>43768</v>
      </c>
      <c r="V18" s="7">
        <v>9999999999</v>
      </c>
      <c r="W18" s="8" t="s">
        <v>102</v>
      </c>
      <c r="X18" s="7" t="s">
        <v>103</v>
      </c>
      <c r="Y18" s="8" t="s">
        <v>104</v>
      </c>
      <c r="Z18" s="7" t="s">
        <v>44</v>
      </c>
      <c r="AA18" s="8" t="s">
        <v>69</v>
      </c>
      <c r="AB18" s="9">
        <v>5.37715E-2</v>
      </c>
    </row>
    <row r="19" spans="1:28" x14ac:dyDescent="0.35">
      <c r="A19" s="4">
        <v>5804</v>
      </c>
      <c r="B19" s="5" t="s">
        <v>83</v>
      </c>
      <c r="C19" s="6">
        <v>43768</v>
      </c>
      <c r="D19" s="4">
        <v>186</v>
      </c>
      <c r="E19" s="8" t="s">
        <v>46</v>
      </c>
      <c r="F19" s="7" t="s">
        <v>105</v>
      </c>
      <c r="G19" s="8" t="s">
        <v>106</v>
      </c>
      <c r="H19" s="7" t="str">
        <f>"000098"</f>
        <v>000098</v>
      </c>
      <c r="I19" s="6">
        <v>42786</v>
      </c>
      <c r="J19" s="7" t="str">
        <f>"000016"</f>
        <v>000016</v>
      </c>
      <c r="K19" s="6">
        <v>43220</v>
      </c>
      <c r="L19" s="7" t="str">
        <f>"000030"</f>
        <v>000030</v>
      </c>
      <c r="M19" s="6">
        <v>43220</v>
      </c>
      <c r="N19" s="7">
        <v>17</v>
      </c>
      <c r="O19" s="7" t="str">
        <f>"005901"</f>
        <v>005901</v>
      </c>
      <c r="P19" s="6">
        <v>43763</v>
      </c>
      <c r="Q19" s="9">
        <v>20.296209999999999</v>
      </c>
      <c r="R19" s="9">
        <v>1.8452999999999999</v>
      </c>
      <c r="S19" s="9">
        <v>18.45091</v>
      </c>
      <c r="T19" s="7">
        <v>13</v>
      </c>
      <c r="U19" s="6">
        <v>43768</v>
      </c>
      <c r="V19" s="7">
        <v>9999999999</v>
      </c>
      <c r="W19" s="8" t="s">
        <v>107</v>
      </c>
      <c r="X19" s="7" t="s">
        <v>67</v>
      </c>
      <c r="Y19" s="8" t="s">
        <v>68</v>
      </c>
      <c r="Z19" s="7" t="s">
        <v>44</v>
      </c>
      <c r="AA19" s="8" t="s">
        <v>69</v>
      </c>
      <c r="AB19" s="9">
        <v>0.20296209999999998</v>
      </c>
    </row>
    <row r="20" spans="1:28" x14ac:dyDescent="0.35">
      <c r="A20" s="4">
        <v>5805</v>
      </c>
      <c r="B20" s="5" t="s">
        <v>108</v>
      </c>
      <c r="C20" s="6">
        <v>43801</v>
      </c>
      <c r="D20" s="4">
        <v>186</v>
      </c>
      <c r="E20" s="8" t="s">
        <v>46</v>
      </c>
      <c r="F20" s="7" t="s">
        <v>109</v>
      </c>
      <c r="G20" s="8" t="s">
        <v>110</v>
      </c>
      <c r="H20" s="7" t="str">
        <f>"000030"</f>
        <v>000030</v>
      </c>
      <c r="I20" s="6">
        <v>43622</v>
      </c>
      <c r="J20" s="7" t="str">
        <f>"000025"</f>
        <v>000025</v>
      </c>
      <c r="K20" s="6">
        <v>43643</v>
      </c>
      <c r="L20" s="7" t="str">
        <f>"000072"</f>
        <v>000072</v>
      </c>
      <c r="M20" s="6">
        <v>43644</v>
      </c>
      <c r="N20" s="7">
        <v>19</v>
      </c>
      <c r="O20" s="7" t="str">
        <f>"006475"</f>
        <v>006475</v>
      </c>
      <c r="P20" s="6">
        <v>43797</v>
      </c>
      <c r="Q20" s="9">
        <v>2.1982400000000002</v>
      </c>
      <c r="R20" s="9">
        <v>0.19596</v>
      </c>
      <c r="S20" s="9">
        <v>2.0022799999999998</v>
      </c>
      <c r="T20" s="7">
        <v>13</v>
      </c>
      <c r="U20" s="6">
        <v>43801</v>
      </c>
      <c r="V20" s="7">
        <v>9999999999</v>
      </c>
      <c r="W20" s="8" t="s">
        <v>111</v>
      </c>
      <c r="X20" s="7" t="s">
        <v>112</v>
      </c>
      <c r="Y20" s="8" t="s">
        <v>113</v>
      </c>
      <c r="Z20" s="7" t="s">
        <v>44</v>
      </c>
      <c r="AA20" s="8" t="s">
        <v>69</v>
      </c>
      <c r="AB20" s="9">
        <v>2.1982400000000003E-2</v>
      </c>
    </row>
    <row r="21" spans="1:28" x14ac:dyDescent="0.35">
      <c r="A21" s="4">
        <v>5806</v>
      </c>
      <c r="B21" s="5" t="s">
        <v>108</v>
      </c>
      <c r="C21" s="6">
        <v>43801</v>
      </c>
      <c r="D21" s="4">
        <v>186</v>
      </c>
      <c r="E21" s="8" t="s">
        <v>46</v>
      </c>
      <c r="F21" s="7" t="s">
        <v>114</v>
      </c>
      <c r="G21" s="8" t="s">
        <v>115</v>
      </c>
      <c r="H21" s="7" t="str">
        <f>"000032"</f>
        <v>000032</v>
      </c>
      <c r="I21" s="6">
        <v>43622</v>
      </c>
      <c r="J21" s="7" t="str">
        <f>"000032"</f>
        <v>000032</v>
      </c>
      <c r="K21" s="6">
        <v>43644</v>
      </c>
      <c r="L21" s="7" t="str">
        <f>"000083"</f>
        <v>000083</v>
      </c>
      <c r="M21" s="6">
        <v>43644</v>
      </c>
      <c r="N21" s="7">
        <v>19</v>
      </c>
      <c r="O21" s="7" t="str">
        <f>"006477"</f>
        <v>006477</v>
      </c>
      <c r="P21" s="6">
        <v>43797</v>
      </c>
      <c r="Q21" s="9">
        <v>2.1595399999999998</v>
      </c>
      <c r="R21" s="9">
        <v>0.19552</v>
      </c>
      <c r="S21" s="9">
        <v>1.9640200000000001</v>
      </c>
      <c r="T21" s="7">
        <v>13</v>
      </c>
      <c r="U21" s="6">
        <v>43801</v>
      </c>
      <c r="V21" s="7">
        <v>9999999999</v>
      </c>
      <c r="W21" s="8" t="s">
        <v>116</v>
      </c>
      <c r="X21" s="7" t="s">
        <v>117</v>
      </c>
      <c r="Y21" s="8" t="s">
        <v>118</v>
      </c>
      <c r="Z21" s="7" t="s">
        <v>44</v>
      </c>
      <c r="AA21" s="8" t="s">
        <v>69</v>
      </c>
      <c r="AB21" s="9">
        <v>2.1595399999999997E-2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2020-01-30T07:06:21Z</dcterms:modified>
</cp:coreProperties>
</file>