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8" i="1" l="1"/>
  <c r="L38" i="1"/>
  <c r="J38" i="1"/>
  <c r="H38" i="1"/>
  <c r="O37" i="1"/>
  <c r="L37" i="1"/>
  <c r="J37" i="1"/>
  <c r="H37" i="1"/>
  <c r="O36" i="1"/>
  <c r="L36" i="1"/>
  <c r="J36" i="1"/>
  <c r="H36"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O18" i="1"/>
  <c r="L18" i="1"/>
  <c r="J18" i="1"/>
  <c r="H18" i="1"/>
  <c r="O17" i="1"/>
  <c r="L17" i="1"/>
  <c r="J17" i="1"/>
  <c r="H17" i="1"/>
  <c r="O16" i="1"/>
  <c r="L16" i="1"/>
  <c r="J16" i="1"/>
  <c r="H16" i="1"/>
  <c r="O15" i="1"/>
  <c r="L15" i="1"/>
  <c r="J15" i="1"/>
  <c r="H15" i="1"/>
  <c r="O14" i="1"/>
  <c r="L14" i="1"/>
  <c r="J14" i="1"/>
  <c r="H14" i="1"/>
  <c r="O13" i="1"/>
  <c r="L13" i="1"/>
  <c r="J13" i="1"/>
  <c r="H13" i="1"/>
  <c r="O12" i="1"/>
  <c r="L12" i="1"/>
  <c r="J12" i="1"/>
  <c r="H12"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<sst xmlns="http://schemas.openxmlformats.org/spreadsheetml/2006/main" count="361" uniqueCount="140">
  <si>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</si>
  <si>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</si>
  <si>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</si>
  <si>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</si>
  <si>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</si>
  <si>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</si>
  <si>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</si>
  <si>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</si>
  <si>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</si>
  <si>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</si>
  <si>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</si>
  <si>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</si>
  <si>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</si>
  <si>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</si>
  <si>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</si>
  <si>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</si>
  <si>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</si>
  <si>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</si>
  <si>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</si>
  <si>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</si>
  <si>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</si>
  <si>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</si>
  <si>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</si>
  <si>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</si>
  <si>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</si>
  <si>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</si>
  <si>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</si>
  <si>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</si>
  <si>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</si>
  <si>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</si>
  <si>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</si>
  <si>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</si>
  <si>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</si>
  <si>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M and R to Street Lights - Replacement of Burnt Bulbs etc. (Package)</t>
  </si>
  <si>
    <t>P0300</t>
  </si>
  <si>
    <t>P3110</t>
  </si>
  <si>
    <t>14th Finance Commission Grant Works</t>
  </si>
  <si>
    <t>P0190</t>
  </si>
  <si>
    <t>Works sanctioned by Hon Mayor</t>
  </si>
  <si>
    <t>P3295</t>
  </si>
  <si>
    <t>14th Finance Commission Works - UGD Works</t>
  </si>
  <si>
    <t>P1878</t>
  </si>
  <si>
    <t>18per - Works (Bhagyajyothi, Sooru / Neeru Yojane and General) (54 Lakhs / New Wards)</t>
  </si>
  <si>
    <t>KRIDL</t>
  </si>
  <si>
    <t>P3106</t>
  </si>
  <si>
    <t>Nagarothana Works</t>
  </si>
  <si>
    <t>ddo313</t>
  </si>
  <si>
    <t xml:space="preserve"> Chief Engineer SWD Central Zone</t>
  </si>
  <si>
    <t>ddo439</t>
  </si>
  <si>
    <t xml:space="preserve"> Executive Engineer Electrical Division Bomanahalli Zone</t>
  </si>
  <si>
    <t>M/s ESS ESS Builders</t>
  </si>
  <si>
    <t>Executive Engineer -01</t>
  </si>
  <si>
    <t>ddo442</t>
  </si>
  <si>
    <t xml:space="preserve"> Assistant Executive Engineer Arekere  sub Division Bomanahalli Zone</t>
  </si>
  <si>
    <t>M/s Sri Durga Enterprises</t>
  </si>
  <si>
    <t>Bilekhalli</t>
  </si>
  <si>
    <t>188-18-000003</t>
  </si>
  <si>
    <t xml:space="preserve">Construction of RCC U-shape drain by the side of Madivala lake from Duo Enclave layout upto Spill way of Madiwala lake from Ch: 1000.00 to 3000m in Bilekahalli ward No. 188 in Bommanahalli zone. </t>
  </si>
  <si>
    <t>Sri. H Srinivas Reddy</t>
  </si>
  <si>
    <t>188-16-000001</t>
  </si>
  <si>
    <t>Annual Operation and Maintenance of street lighting system in ward no-188 Package B6 of Bommanahalli zone.</t>
  </si>
  <si>
    <t>188-17-000001</t>
  </si>
  <si>
    <t>Providing LED street lights-Sodium vapour street lights and control switches with allied accessories in N S Palya Ranka colony Bilekahalli and associated areas</t>
  </si>
  <si>
    <t>188-18-000002</t>
  </si>
  <si>
    <t>Construction of RCC Box drain by the side of Madivala lake from Bridge upto Duo Enclave layout in Bilekahalli ward No. 188 in Bommanahalli zone from Ch: 0.00 to 1000m</t>
  </si>
  <si>
    <t>188-17-000047</t>
  </si>
  <si>
    <t>Development of Park Bilekahalli in ward No.188</t>
  </si>
  <si>
    <t>ddo438</t>
  </si>
  <si>
    <t xml:space="preserve"> Executive Engineer Project Division Bomanahalli Zone</t>
  </si>
  <si>
    <t>Annual Operation and Maintenance of street lighting system in ward no-188  Package B6 of Bommanahalli zone.</t>
  </si>
  <si>
    <t>188-16-000008</t>
  </si>
  <si>
    <t>Asphalting to roads of Duo Enclave layout, Kodichikkanahalli in ward No. 188 Bilekahalli</t>
  </si>
  <si>
    <t>Sri.Chandrashekar.V</t>
  </si>
  <si>
    <t>188-19-000004</t>
  </si>
  <si>
    <t>Construction of  CC Roads De-Silting and Improvement of Drain and Culverts in Shanbhoga Nagappa Layout in ward no 188 Bilekahalli</t>
  </si>
  <si>
    <t>188-19-000003</t>
  </si>
  <si>
    <t>Construction of Roads De-Silting and Improvement of Drain and Culverts in Gangaparameshwari Nagar Abbayappa Layout and Thayappa Garden roads in ward no 188 Bilekahalli</t>
  </si>
  <si>
    <t>188-19-000005</t>
  </si>
  <si>
    <t>Construction of  CC Roads De-Silting and Improvement of Drain and Culverts in Thayappa Garden Gururaj layout and Someshwara layout in ward no 188 Bilekahalli</t>
  </si>
  <si>
    <t>188-19-000009</t>
  </si>
  <si>
    <t>Providing CC roads to damaged roads due to laying of UGD line in ward no.188</t>
  </si>
  <si>
    <t xml:space="preserve">NAVEEN J </t>
  </si>
  <si>
    <t>July</t>
  </si>
  <si>
    <t>188-19-000008</t>
  </si>
  <si>
    <t>Providing CC Roads in Kodichikkanahalli village of ward no.188</t>
  </si>
  <si>
    <t>NAVEEN J</t>
  </si>
  <si>
    <t>P3296</t>
  </si>
  <si>
    <t>14th Finance Commission Works - Road and Footpath Maintenance</t>
  </si>
  <si>
    <t xml:space="preserve"> Assistant Executive Engineer Arekere sub Division Bomanahalli Zone</t>
  </si>
  <si>
    <t>August</t>
  </si>
  <si>
    <t>188-17-000008</t>
  </si>
  <si>
    <t>Providing improvements and asphalting to roads around nightingale school in BTM layout 4th stage of ward ho 188</t>
  </si>
  <si>
    <t>P3166</t>
  </si>
  <si>
    <t>Special Development works in ward No.21, 24, 50, 54, 58, 59, 72, 78, 110, 141, 188 and 197 (Rs.200 Lakhs per ward)</t>
  </si>
  <si>
    <t>188-17-000013</t>
  </si>
  <si>
    <t>Improvements and CC road in NGR Layout of ward no 188 Bilekahalli</t>
  </si>
  <si>
    <t>P3174</t>
  </si>
  <si>
    <t>Special development works in ward No. 188, 141, 169, 82, 58, (Rs.300 lakhs each ward)</t>
  </si>
  <si>
    <t>188-17-000012</t>
  </si>
  <si>
    <t>Construction of RCC Drain Sarvobhanagar Main roads of ward no 188 Bilekahalli</t>
  </si>
  <si>
    <t>188-17-000011</t>
  </si>
  <si>
    <t>Construction of RCC Drain in Sarvobhanagar cross roads of ward no 188 Bilekahalli</t>
  </si>
  <si>
    <t>188-17-000010</t>
  </si>
  <si>
    <t>Improvements and Asphalting roads surround MG school in Someshwara layaout in ward no 188</t>
  </si>
  <si>
    <t>188-17-000018</t>
  </si>
  <si>
    <t>Providing Asphalting to Cross roads in Sarvobhomanagar in ward no 188 Bilekahalli</t>
  </si>
  <si>
    <t>P3173</t>
  </si>
  <si>
    <t>Special Development works in ward No.124, 185, 98, 188, 10, 14, 16, 30, 28, 37, 42, 130, 159, 65, 66, 73, 79, 80, 90, 95, 94, 89, 108, 111, 115, 97, 105, 131, 133, 119, 125, 137, 143, 124, 158, 138, 83, 166, 182, 129, 165, 161, 04, 88, 27, 31, 32, 52, 44, 26, 07, 183, 178, 187 (Rs.100 lakhs per ward)</t>
  </si>
  <si>
    <t>188-17-000009</t>
  </si>
  <si>
    <t>Improvements and CC road in shanbhog Nagappa layout of ward no 188 Bilekahalli</t>
  </si>
  <si>
    <t>188-17-000017</t>
  </si>
  <si>
    <t>Providing Asphalting to main roads in Sarvobhomanagar in ward no 188 Bilekahalli</t>
  </si>
  <si>
    <t>188-17-000007</t>
  </si>
  <si>
    <t>Providing Asphalting to roads in Supreme residency layout and sathyasai layout of Kodichikkanahalli in ward no 188</t>
  </si>
  <si>
    <t>188-19-000012</t>
  </si>
  <si>
    <t>Improvements to park in ward no.188</t>
  </si>
  <si>
    <t>VARUN R</t>
  </si>
  <si>
    <t>P3292</t>
  </si>
  <si>
    <t>14th Finance Commission Works - Community Property Maintenance (including Parks)</t>
  </si>
  <si>
    <t>September</t>
  </si>
  <si>
    <t>188-17-000014</t>
  </si>
  <si>
    <t>Improvements and Asphalting in NGR layout of ward no 188 Bilakahalli</t>
  </si>
  <si>
    <t>188-19-000007</t>
  </si>
  <si>
    <t>Providing CC Camera to black spots in ward no.188</t>
  </si>
  <si>
    <t>JAGADEESH G V (TRISH ELECTRICALS)</t>
  </si>
  <si>
    <t>P3298</t>
  </si>
  <si>
    <t>14th Finance Commission Works - SWM Works</t>
  </si>
  <si>
    <t>188-17-000015</t>
  </si>
  <si>
    <t>Providing RCC Drains and culverts in Sathya Sai Layout in Kodichikkanahalli in ward no 188</t>
  </si>
  <si>
    <t>October</t>
  </si>
  <si>
    <t>188-19-000011</t>
  </si>
  <si>
    <t>Providing Water Supply works in ward no.188</t>
  </si>
  <si>
    <t>Srinivas murthy N</t>
  </si>
  <si>
    <t>P3293</t>
  </si>
  <si>
    <t>14th Finance Commission Works - Drinking Water</t>
  </si>
  <si>
    <t>188-17-000051</t>
  </si>
  <si>
    <t>Improvements of roads in Tanamma layout and Tayappa Garden of ward no 188 Bilekahalli</t>
  </si>
  <si>
    <t>November</t>
  </si>
  <si>
    <t>December</t>
  </si>
  <si>
    <t>M/s Aryan Pumps &amp; Enviro Solution Pvt Ltd.,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</si>
</sst>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8"/>
  <sheetViews>
    <sheetView tabSelected="1" workbookViewId="0">
      <selection activeCell="A2" sqref="A2:XFD38"/>
    </sheetView>
  </sheetViews>
  <sheetFormatPr defaultRowHeight="14.5" x14ac:dyDescent="0.35"/>
  <cols>
    <col min="1" max="1" width="5" bestFit="1" customWidth="1"/>
    <col min="2" max="2" width="6.26953125" bestFit="1" customWidth="1"/>
    <col min="3" max="3" width="9.54296875" bestFit="1" customWidth="1"/>
    <col min="5" max="5" width="10.36328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5850</v>
      </c>
      <c r="B2" s="5" t="s">
        <v>28</v>
      </c>
      <c r="C2" s="6">
        <v>43560</v>
      </c>
      <c r="D2" s="7">
        <v>188</v>
      </c>
      <c r="E2" s="8" t="s">
        <v>55</v>
      </c>
      <c r="F2" s="7" t="s">
        <v>56</v>
      </c>
      <c r="G2" s="8" t="s">
        <v>57</v>
      </c>
      <c r="H2" s="7" t="str">
        <f>"000008"</f>
        <v>000008</v>
      </c>
      <c r="I2" s="6">
        <v>43120</v>
      </c>
      <c r="J2" s="7" t="str">
        <f>"000055"</f>
        <v>000055</v>
      </c>
      <c r="K2" s="6">
        <v>43495</v>
      </c>
      <c r="L2" s="7" t="str">
        <f>"000274"</f>
        <v>000274</v>
      </c>
      <c r="M2" s="6">
        <v>43496</v>
      </c>
      <c r="N2" s="7">
        <v>18</v>
      </c>
      <c r="O2" s="7" t="str">
        <f>"000047"</f>
        <v>000047</v>
      </c>
      <c r="P2" s="6">
        <v>43558</v>
      </c>
      <c r="Q2" s="9">
        <v>224.04</v>
      </c>
      <c r="R2" s="9">
        <v>10.593719999999999</v>
      </c>
      <c r="S2" s="9">
        <v>213.44628</v>
      </c>
      <c r="T2" s="7">
        <v>3</v>
      </c>
      <c r="U2" s="6">
        <v>43560</v>
      </c>
      <c r="V2" s="7">
        <v>9448907777</v>
      </c>
      <c r="W2" s="8" t="s">
        <v>58</v>
      </c>
      <c r="X2" s="7" t="s">
        <v>44</v>
      </c>
      <c r="Y2" s="8" t="s">
        <v>45</v>
      </c>
      <c r="Z2" s="7" t="s">
        <v>46</v>
      </c>
      <c r="AA2" s="8" t="s">
        <v>47</v>
      </c>
      <c r="AB2" s="9">
        <f t="shared" ref="AB2:AB10" si="0">Q2/100</f>
        <v>2.2403999999999997</v>
      </c>
    </row>
    <row r="3" spans="1:28" x14ac:dyDescent="0.35">
      <c r="A3" s="4">
        <v>5851</v>
      </c>
      <c r="B3" s="5" t="s">
        <v>28</v>
      </c>
      <c r="C3" s="6">
        <v>43565</v>
      </c>
      <c r="D3" s="7">
        <v>188</v>
      </c>
      <c r="E3" s="8" t="s">
        <v>55</v>
      </c>
      <c r="F3" s="7" t="s">
        <v>56</v>
      </c>
      <c r="G3" s="8" t="s">
        <v>57</v>
      </c>
      <c r="H3" s="7" t="str">
        <f>"000008"</f>
        <v>000008</v>
      </c>
      <c r="I3" s="6">
        <v>43120</v>
      </c>
      <c r="J3" s="7" t="str">
        <f>"000055"</f>
        <v>000055</v>
      </c>
      <c r="K3" s="6">
        <v>43495</v>
      </c>
      <c r="L3" s="7" t="str">
        <f>"000274"</f>
        <v>000274</v>
      </c>
      <c r="M3" s="6">
        <v>43496</v>
      </c>
      <c r="N3" s="7">
        <v>18</v>
      </c>
      <c r="O3" s="7" t="str">
        <f>"000047"</f>
        <v>000047</v>
      </c>
      <c r="P3" s="6">
        <v>43558</v>
      </c>
      <c r="Q3" s="9">
        <v>6.2350000000000003</v>
      </c>
      <c r="R3" s="9">
        <v>0.62350000000000005</v>
      </c>
      <c r="S3" s="9">
        <v>5.6115000000000004</v>
      </c>
      <c r="T3" s="7">
        <v>9</v>
      </c>
      <c r="U3" s="6">
        <v>43565</v>
      </c>
      <c r="V3" s="7">
        <v>9916557576</v>
      </c>
      <c r="W3" s="8" t="s">
        <v>50</v>
      </c>
      <c r="X3" s="7" t="s">
        <v>44</v>
      </c>
      <c r="Y3" s="8" t="s">
        <v>45</v>
      </c>
      <c r="Z3" s="7" t="s">
        <v>46</v>
      </c>
      <c r="AA3" s="8" t="s">
        <v>47</v>
      </c>
      <c r="AB3" s="9">
        <f t="shared" si="0"/>
        <v>6.2350000000000003E-2</v>
      </c>
    </row>
    <row r="4" spans="1:28" x14ac:dyDescent="0.35">
      <c r="A4" s="4">
        <v>5852</v>
      </c>
      <c r="B4" s="5" t="s">
        <v>28</v>
      </c>
      <c r="C4" s="6">
        <v>43567</v>
      </c>
      <c r="D4" s="7">
        <v>188</v>
      </c>
      <c r="E4" s="8" t="s">
        <v>55</v>
      </c>
      <c r="F4" s="7" t="s">
        <v>59</v>
      </c>
      <c r="G4" s="8" t="s">
        <v>60</v>
      </c>
      <c r="H4" s="7" t="str">
        <f>"000002"</f>
        <v>000002</v>
      </c>
      <c r="I4" s="6">
        <v>43191</v>
      </c>
      <c r="J4" s="7" t="str">
        <f>"000004"</f>
        <v>000004</v>
      </c>
      <c r="K4" s="6">
        <v>43595</v>
      </c>
      <c r="L4" s="7" t="str">
        <f>"000003"</f>
        <v>000003</v>
      </c>
      <c r="M4" s="6">
        <v>43595</v>
      </c>
      <c r="N4" s="7">
        <v>16</v>
      </c>
      <c r="O4" s="7" t="str">
        <f>""</f>
        <v/>
      </c>
      <c r="P4" s="6"/>
      <c r="Q4" s="9">
        <v>2.8018200000000002</v>
      </c>
      <c r="R4" s="9">
        <v>0.35908000000000001</v>
      </c>
      <c r="S4" s="9">
        <v>2.4427400000000001</v>
      </c>
      <c r="T4" s="7">
        <v>17</v>
      </c>
      <c r="U4" s="6">
        <v>43567</v>
      </c>
      <c r="V4" s="7">
        <v>9448510301</v>
      </c>
      <c r="W4" s="8" t="s">
        <v>54</v>
      </c>
      <c r="X4" s="7" t="s">
        <v>34</v>
      </c>
      <c r="Y4" s="8" t="s">
        <v>33</v>
      </c>
      <c r="Z4" s="7" t="s">
        <v>48</v>
      </c>
      <c r="AA4" s="8" t="s">
        <v>49</v>
      </c>
      <c r="AB4" s="9">
        <f t="shared" si="0"/>
        <v>2.8018200000000004E-2</v>
      </c>
    </row>
    <row r="5" spans="1:28" x14ac:dyDescent="0.35">
      <c r="A5" s="4">
        <v>5853</v>
      </c>
      <c r="B5" s="5" t="s">
        <v>28</v>
      </c>
      <c r="C5" s="6">
        <v>43567</v>
      </c>
      <c r="D5" s="7">
        <v>188</v>
      </c>
      <c r="E5" s="8" t="s">
        <v>55</v>
      </c>
      <c r="F5" s="7" t="s">
        <v>59</v>
      </c>
      <c r="G5" s="8" t="s">
        <v>60</v>
      </c>
      <c r="H5" s="7" t="str">
        <f>"000002"</f>
        <v>000002</v>
      </c>
      <c r="I5" s="6">
        <v>43191</v>
      </c>
      <c r="J5" s="7" t="str">
        <f>"000004"</f>
        <v>000004</v>
      </c>
      <c r="K5" s="6">
        <v>43595</v>
      </c>
      <c r="L5" s="7" t="str">
        <f>"000003"</f>
        <v>000003</v>
      </c>
      <c r="M5" s="6">
        <v>43595</v>
      </c>
      <c r="N5" s="7">
        <v>16</v>
      </c>
      <c r="O5" s="7" t="str">
        <f>""</f>
        <v/>
      </c>
      <c r="P5" s="6"/>
      <c r="Q5" s="9">
        <v>2.8018200000000002</v>
      </c>
      <c r="R5" s="9">
        <v>0.29391</v>
      </c>
      <c r="S5" s="9">
        <v>2.5079099999999999</v>
      </c>
      <c r="T5" s="7">
        <v>17</v>
      </c>
      <c r="U5" s="6">
        <v>43567</v>
      </c>
      <c r="V5" s="7">
        <v>9448510301</v>
      </c>
      <c r="W5" s="8" t="s">
        <v>54</v>
      </c>
      <c r="X5" s="7" t="s">
        <v>34</v>
      </c>
      <c r="Y5" s="8" t="s">
        <v>33</v>
      </c>
      <c r="Z5" s="7" t="s">
        <v>48</v>
      </c>
      <c r="AA5" s="8" t="s">
        <v>49</v>
      </c>
      <c r="AB5" s="9">
        <f t="shared" si="0"/>
        <v>2.8018200000000004E-2</v>
      </c>
    </row>
    <row r="6" spans="1:28" x14ac:dyDescent="0.35">
      <c r="A6" s="4">
        <v>5854</v>
      </c>
      <c r="B6" s="5" t="s">
        <v>28</v>
      </c>
      <c r="C6" s="6">
        <v>43575</v>
      </c>
      <c r="D6" s="7">
        <v>188</v>
      </c>
      <c r="E6" s="8" t="s">
        <v>55</v>
      </c>
      <c r="F6" s="7" t="s">
        <v>59</v>
      </c>
      <c r="G6" s="8" t="s">
        <v>60</v>
      </c>
      <c r="H6" s="7" t="str">
        <f>"000002"</f>
        <v>000002</v>
      </c>
      <c r="I6" s="6">
        <v>43191</v>
      </c>
      <c r="J6" s="7" t="str">
        <f>"000004"</f>
        <v>000004</v>
      </c>
      <c r="K6" s="6">
        <v>43595</v>
      </c>
      <c r="L6" s="7" t="str">
        <f>"000003"</f>
        <v>000003</v>
      </c>
      <c r="M6" s="6">
        <v>43595</v>
      </c>
      <c r="N6" s="7">
        <v>16</v>
      </c>
      <c r="O6" s="7" t="str">
        <f>""</f>
        <v/>
      </c>
      <c r="P6" s="6"/>
      <c r="Q6" s="9">
        <v>4.2027299999999999</v>
      </c>
      <c r="R6" s="9">
        <v>0.53080000000000005</v>
      </c>
      <c r="S6" s="9">
        <v>3.6719300000000001</v>
      </c>
      <c r="T6" s="7">
        <v>20</v>
      </c>
      <c r="U6" s="6">
        <v>43575</v>
      </c>
      <c r="V6" s="7">
        <v>9448510301</v>
      </c>
      <c r="W6" s="8" t="s">
        <v>54</v>
      </c>
      <c r="X6" s="7" t="s">
        <v>34</v>
      </c>
      <c r="Y6" s="8" t="s">
        <v>33</v>
      </c>
      <c r="Z6" s="7" t="s">
        <v>48</v>
      </c>
      <c r="AA6" s="8" t="s">
        <v>49</v>
      </c>
      <c r="AB6" s="9">
        <f t="shared" si="0"/>
        <v>4.2027299999999997E-2</v>
      </c>
    </row>
    <row r="7" spans="1:28" x14ac:dyDescent="0.35">
      <c r="A7" s="4">
        <v>5855</v>
      </c>
      <c r="B7" s="5" t="s">
        <v>28</v>
      </c>
      <c r="C7" s="6">
        <v>43580</v>
      </c>
      <c r="D7" s="7">
        <v>188</v>
      </c>
      <c r="E7" s="8" t="s">
        <v>55</v>
      </c>
      <c r="F7" s="7" t="s">
        <v>59</v>
      </c>
      <c r="G7" s="8" t="s">
        <v>60</v>
      </c>
      <c r="H7" s="7" t="str">
        <f>"000002"</f>
        <v>000002</v>
      </c>
      <c r="I7" s="6">
        <v>43191</v>
      </c>
      <c r="J7" s="7" t="str">
        <f>"000004"</f>
        <v>000004</v>
      </c>
      <c r="K7" s="6">
        <v>43595</v>
      </c>
      <c r="L7" s="7" t="str">
        <f>"000003"</f>
        <v>000003</v>
      </c>
      <c r="M7" s="6">
        <v>43595</v>
      </c>
      <c r="N7" s="7">
        <v>16</v>
      </c>
      <c r="O7" s="7" t="str">
        <f>""</f>
        <v/>
      </c>
      <c r="P7" s="6"/>
      <c r="Q7" s="9">
        <v>2.8018200000000002</v>
      </c>
      <c r="R7" s="9">
        <v>0.35608000000000001</v>
      </c>
      <c r="S7" s="9">
        <v>2.4457399999999998</v>
      </c>
      <c r="T7" s="7">
        <v>29</v>
      </c>
      <c r="U7" s="6">
        <v>43580</v>
      </c>
      <c r="V7" s="7">
        <v>9448510301</v>
      </c>
      <c r="W7" s="8" t="s">
        <v>54</v>
      </c>
      <c r="X7" s="7" t="s">
        <v>34</v>
      </c>
      <c r="Y7" s="8" t="s">
        <v>33</v>
      </c>
      <c r="Z7" s="7" t="s">
        <v>48</v>
      </c>
      <c r="AA7" s="8" t="s">
        <v>49</v>
      </c>
      <c r="AB7" s="9">
        <f t="shared" si="0"/>
        <v>2.8018200000000004E-2</v>
      </c>
    </row>
    <row r="8" spans="1:28" x14ac:dyDescent="0.35">
      <c r="A8" s="4">
        <v>5856</v>
      </c>
      <c r="B8" s="5" t="s">
        <v>28</v>
      </c>
      <c r="C8" s="6">
        <v>43580</v>
      </c>
      <c r="D8" s="7">
        <v>188</v>
      </c>
      <c r="E8" s="8" t="s">
        <v>55</v>
      </c>
      <c r="F8" s="7" t="s">
        <v>59</v>
      </c>
      <c r="G8" s="8" t="s">
        <v>60</v>
      </c>
      <c r="H8" s="7" t="str">
        <f>"000002"</f>
        <v>000002</v>
      </c>
      <c r="I8" s="6">
        <v>43191</v>
      </c>
      <c r="J8" s="7" t="str">
        <f>"000004"</f>
        <v>000004</v>
      </c>
      <c r="K8" s="6">
        <v>43595</v>
      </c>
      <c r="L8" s="7" t="str">
        <f>"000003"</f>
        <v>000003</v>
      </c>
      <c r="M8" s="6">
        <v>43595</v>
      </c>
      <c r="N8" s="7">
        <v>16</v>
      </c>
      <c r="O8" s="7" t="str">
        <f>""</f>
        <v/>
      </c>
      <c r="P8" s="6"/>
      <c r="Q8" s="9">
        <v>2.8018200000000002</v>
      </c>
      <c r="R8" s="9">
        <v>0.34986</v>
      </c>
      <c r="S8" s="9">
        <v>2.4519600000000001</v>
      </c>
      <c r="T8" s="7">
        <v>29</v>
      </c>
      <c r="U8" s="6">
        <v>43580</v>
      </c>
      <c r="V8" s="7">
        <v>9448510301</v>
      </c>
      <c r="W8" s="8" t="s">
        <v>54</v>
      </c>
      <c r="X8" s="7" t="s">
        <v>34</v>
      </c>
      <c r="Y8" s="8" t="s">
        <v>33</v>
      </c>
      <c r="Z8" s="7" t="s">
        <v>48</v>
      </c>
      <c r="AA8" s="8" t="s">
        <v>49</v>
      </c>
      <c r="AB8" s="9">
        <f t="shared" si="0"/>
        <v>2.8018200000000004E-2</v>
      </c>
    </row>
    <row r="9" spans="1:28" x14ac:dyDescent="0.35">
      <c r="A9" s="4">
        <v>5857</v>
      </c>
      <c r="B9" s="5" t="s">
        <v>28</v>
      </c>
      <c r="C9" s="6">
        <v>43582</v>
      </c>
      <c r="D9" s="7">
        <v>188</v>
      </c>
      <c r="E9" s="8" t="s">
        <v>55</v>
      </c>
      <c r="F9" s="7" t="s">
        <v>61</v>
      </c>
      <c r="G9" s="8" t="s">
        <v>62</v>
      </c>
      <c r="H9" s="7" t="str">
        <f>"000003"</f>
        <v>000003</v>
      </c>
      <c r="I9" s="6">
        <v>42948</v>
      </c>
      <c r="J9" s="7" t="str">
        <f>"000067"</f>
        <v>000067</v>
      </c>
      <c r="K9" s="6">
        <v>43148</v>
      </c>
      <c r="L9" s="7" t="str">
        <f>"000079"</f>
        <v>000079</v>
      </c>
      <c r="M9" s="6">
        <v>43155</v>
      </c>
      <c r="N9" s="7">
        <v>17</v>
      </c>
      <c r="O9" s="7" t="str">
        <f>"001069"</f>
        <v>001069</v>
      </c>
      <c r="P9" s="6">
        <v>43581</v>
      </c>
      <c r="Q9" s="9">
        <v>19.859269999999999</v>
      </c>
      <c r="R9" s="9">
        <v>2.6284999999999998</v>
      </c>
      <c r="S9" s="9">
        <v>17.23077</v>
      </c>
      <c r="T9" s="7">
        <v>31</v>
      </c>
      <c r="U9" s="6">
        <v>43582</v>
      </c>
      <c r="V9" s="7">
        <v>9845007432</v>
      </c>
      <c r="W9" s="8" t="s">
        <v>51</v>
      </c>
      <c r="X9" s="7" t="s">
        <v>37</v>
      </c>
      <c r="Y9" s="8" t="s">
        <v>38</v>
      </c>
      <c r="Z9" s="7" t="s">
        <v>48</v>
      </c>
      <c r="AA9" s="8" t="s">
        <v>49</v>
      </c>
      <c r="AB9" s="9">
        <f t="shared" si="0"/>
        <v>0.19859269999999998</v>
      </c>
    </row>
    <row r="10" spans="1:28" x14ac:dyDescent="0.35">
      <c r="A10" s="4">
        <v>5858</v>
      </c>
      <c r="B10" s="5" t="s">
        <v>32</v>
      </c>
      <c r="C10" s="6">
        <v>43588</v>
      </c>
      <c r="D10" s="7">
        <v>188</v>
      </c>
      <c r="E10" s="8" t="s">
        <v>55</v>
      </c>
      <c r="F10" s="7" t="s">
        <v>56</v>
      </c>
      <c r="G10" s="8" t="s">
        <v>57</v>
      </c>
      <c r="H10" s="7" t="str">
        <f>"000008"</f>
        <v>000008</v>
      </c>
      <c r="I10" s="6">
        <v>43120</v>
      </c>
      <c r="J10" s="7" t="str">
        <f>"000055"</f>
        <v>000055</v>
      </c>
      <c r="K10" s="6">
        <v>43495</v>
      </c>
      <c r="L10" s="7" t="str">
        <f>"000274"</f>
        <v>000274</v>
      </c>
      <c r="M10" s="6">
        <v>43496</v>
      </c>
      <c r="N10" s="7">
        <v>18</v>
      </c>
      <c r="O10" s="7" t="str">
        <f>"000047"</f>
        <v>000047</v>
      </c>
      <c r="P10" s="6">
        <v>43558</v>
      </c>
      <c r="Q10" s="9">
        <v>286.95999999999998</v>
      </c>
      <c r="R10" s="9">
        <v>16.397300000000001</v>
      </c>
      <c r="S10" s="9">
        <v>270.56270000000001</v>
      </c>
      <c r="T10" s="7">
        <v>33</v>
      </c>
      <c r="U10" s="6">
        <v>43588</v>
      </c>
      <c r="V10" s="7">
        <v>9448907777</v>
      </c>
      <c r="W10" s="8" t="s">
        <v>58</v>
      </c>
      <c r="X10" s="7" t="s">
        <v>44</v>
      </c>
      <c r="Y10" s="8" t="s">
        <v>45</v>
      </c>
      <c r="Z10" s="7" t="s">
        <v>46</v>
      </c>
      <c r="AA10" s="8" t="s">
        <v>47</v>
      </c>
      <c r="AB10" s="9">
        <f t="shared" si="0"/>
        <v>2.8695999999999997</v>
      </c>
    </row>
    <row r="11" spans="1:28" x14ac:dyDescent="0.35">
      <c r="A11" s="4">
        <v>5859</v>
      </c>
      <c r="B11" s="5" t="s">
        <v>29</v>
      </c>
      <c r="C11" s="6">
        <v>43617</v>
      </c>
      <c r="D11" s="7">
        <v>188</v>
      </c>
      <c r="E11" s="8" t="s">
        <v>55</v>
      </c>
      <c r="F11" s="7" t="s">
        <v>63</v>
      </c>
      <c r="G11" s="8" t="s">
        <v>64</v>
      </c>
      <c r="H11" s="7" t="str">
        <f>"000009"</f>
        <v>000009</v>
      </c>
      <c r="I11" s="6">
        <v>43120</v>
      </c>
      <c r="J11" s="7" t="str">
        <f>"000003"</f>
        <v>000003</v>
      </c>
      <c r="K11" s="6">
        <v>43600</v>
      </c>
      <c r="L11" s="7" t="str">
        <f>"000027"</f>
        <v>000027</v>
      </c>
      <c r="M11" s="6">
        <v>43600</v>
      </c>
      <c r="N11" s="7">
        <v>18</v>
      </c>
      <c r="O11" s="7" t="str">
        <f>"002039"</f>
        <v>002039</v>
      </c>
      <c r="P11" s="6">
        <v>43609</v>
      </c>
      <c r="Q11" s="9">
        <v>142.88</v>
      </c>
      <c r="R11" s="9">
        <v>7.2534400000000003</v>
      </c>
      <c r="S11" s="9">
        <v>135.62656000000001</v>
      </c>
      <c r="T11" s="7">
        <v>68</v>
      </c>
      <c r="U11" s="6">
        <v>43617</v>
      </c>
      <c r="V11" s="7">
        <v>9448907777</v>
      </c>
      <c r="W11" s="8" t="s">
        <v>58</v>
      </c>
      <c r="X11" s="7" t="s">
        <v>44</v>
      </c>
      <c r="Y11" s="8" t="s">
        <v>45</v>
      </c>
      <c r="Z11" s="7" t="s">
        <v>46</v>
      </c>
      <c r="AA11" s="8" t="s">
        <v>47</v>
      </c>
      <c r="AB11" s="9">
        <v>1.4287999999999998</v>
      </c>
    </row>
    <row r="12" spans="1:28" x14ac:dyDescent="0.35">
      <c r="A12" s="4">
        <v>5860</v>
      </c>
      <c r="B12" s="5" t="s">
        <v>29</v>
      </c>
      <c r="C12" s="6">
        <v>43617</v>
      </c>
      <c r="D12" s="7">
        <v>188</v>
      </c>
      <c r="E12" s="8" t="s">
        <v>55</v>
      </c>
      <c r="F12" s="7" t="s">
        <v>65</v>
      </c>
      <c r="G12" s="8" t="s">
        <v>66</v>
      </c>
      <c r="H12" s="7" t="str">
        <f>"000024"</f>
        <v>000024</v>
      </c>
      <c r="I12" s="6">
        <v>43124</v>
      </c>
      <c r="J12" s="7" t="str">
        <f>"000040"</f>
        <v>000040</v>
      </c>
      <c r="K12" s="6">
        <v>43420</v>
      </c>
      <c r="L12" s="7" t="str">
        <f>"000038"</f>
        <v>000038</v>
      </c>
      <c r="M12" s="6">
        <v>43433</v>
      </c>
      <c r="N12" s="7">
        <v>17</v>
      </c>
      <c r="O12" s="7" t="str">
        <f>"002256"</f>
        <v>002256</v>
      </c>
      <c r="P12" s="6">
        <v>43614</v>
      </c>
      <c r="Q12" s="9">
        <v>49.478999999999999</v>
      </c>
      <c r="R12" s="9">
        <v>5.4093400000000003</v>
      </c>
      <c r="S12" s="9">
        <v>44.069659999999999</v>
      </c>
      <c r="T12" s="7">
        <v>69</v>
      </c>
      <c r="U12" s="6">
        <v>43617</v>
      </c>
      <c r="V12" s="7">
        <v>9999999999</v>
      </c>
      <c r="W12" s="8" t="s">
        <v>43</v>
      </c>
      <c r="X12" s="7" t="s">
        <v>35</v>
      </c>
      <c r="Y12" s="8" t="s">
        <v>36</v>
      </c>
      <c r="Z12" s="7" t="s">
        <v>67</v>
      </c>
      <c r="AA12" s="8" t="s">
        <v>68</v>
      </c>
      <c r="AB12" s="9">
        <v>0.49479000000000001</v>
      </c>
    </row>
    <row r="13" spans="1:28" x14ac:dyDescent="0.35">
      <c r="A13" s="4">
        <v>5861</v>
      </c>
      <c r="B13" s="5" t="s">
        <v>29</v>
      </c>
      <c r="C13" s="6">
        <v>43623</v>
      </c>
      <c r="D13" s="7">
        <v>188</v>
      </c>
      <c r="E13" s="8" t="s">
        <v>55</v>
      </c>
      <c r="F13" s="7" t="s">
        <v>59</v>
      </c>
      <c r="G13" s="8" t="s">
        <v>69</v>
      </c>
      <c r="H13" s="7" t="str">
        <f>"000002"</f>
        <v>000002</v>
      </c>
      <c r="I13" s="6">
        <v>43191</v>
      </c>
      <c r="J13" s="7" t="str">
        <f>"000004"</f>
        <v>000004</v>
      </c>
      <c r="K13" s="6">
        <v>43595</v>
      </c>
      <c r="L13" s="7" t="str">
        <f>"000003"</f>
        <v>000003</v>
      </c>
      <c r="M13" s="6">
        <v>43595</v>
      </c>
      <c r="N13" s="7">
        <v>16</v>
      </c>
      <c r="O13" s="7" t="str">
        <f>"002342"</f>
        <v>002342</v>
      </c>
      <c r="P13" s="6">
        <v>43617</v>
      </c>
      <c r="Q13" s="9">
        <v>5.6036400000000004</v>
      </c>
      <c r="R13" s="9">
        <v>0.75878999999999996</v>
      </c>
      <c r="S13" s="9">
        <v>4.8448500000000001</v>
      </c>
      <c r="T13" s="7">
        <v>73</v>
      </c>
      <c r="U13" s="6">
        <v>43623</v>
      </c>
      <c r="V13" s="7">
        <v>9448510301</v>
      </c>
      <c r="W13" s="8" t="s">
        <v>54</v>
      </c>
      <c r="X13" s="7" t="s">
        <v>34</v>
      </c>
      <c r="Y13" s="8" t="s">
        <v>33</v>
      </c>
      <c r="Z13" s="7" t="s">
        <v>48</v>
      </c>
      <c r="AA13" s="8" t="s">
        <v>49</v>
      </c>
      <c r="AB13" s="9">
        <v>5.6036400000000007E-2</v>
      </c>
    </row>
    <row r="14" spans="1:28" x14ac:dyDescent="0.35">
      <c r="A14" s="4">
        <v>5862</v>
      </c>
      <c r="B14" s="5" t="s">
        <v>29</v>
      </c>
      <c r="C14" s="6">
        <v>43628</v>
      </c>
      <c r="D14" s="7">
        <v>188</v>
      </c>
      <c r="E14" s="8" t="s">
        <v>55</v>
      </c>
      <c r="F14" s="7" t="s">
        <v>70</v>
      </c>
      <c r="G14" s="8" t="s">
        <v>71</v>
      </c>
      <c r="H14" s="7" t="str">
        <f>"000041"</f>
        <v>000041</v>
      </c>
      <c r="I14" s="6">
        <v>42826</v>
      </c>
      <c r="J14" s="7" t="str">
        <f>"000015"</f>
        <v>000015</v>
      </c>
      <c r="K14" s="6">
        <v>43073</v>
      </c>
      <c r="L14" s="7" t="str">
        <f>"000032"</f>
        <v>000032</v>
      </c>
      <c r="M14" s="6">
        <v>43073</v>
      </c>
      <c r="N14" s="7">
        <v>16</v>
      </c>
      <c r="O14" s="7" t="str">
        <f>"002448"</f>
        <v>002448</v>
      </c>
      <c r="P14" s="6">
        <v>43622</v>
      </c>
      <c r="Q14" s="9">
        <v>20.49586</v>
      </c>
      <c r="R14" s="9">
        <v>2.7619400000000001</v>
      </c>
      <c r="S14" s="9">
        <v>17.733920000000001</v>
      </c>
      <c r="T14" s="7">
        <v>76</v>
      </c>
      <c r="U14" s="6">
        <v>43628</v>
      </c>
      <c r="V14" s="7">
        <v>9845652653</v>
      </c>
      <c r="W14" s="8" t="s">
        <v>72</v>
      </c>
      <c r="X14" s="7" t="s">
        <v>30</v>
      </c>
      <c r="Y14" s="8" t="s">
        <v>31</v>
      </c>
      <c r="Z14" s="7" t="s">
        <v>52</v>
      </c>
      <c r="AA14" s="8" t="s">
        <v>53</v>
      </c>
      <c r="AB14" s="9">
        <v>0.20495859999999999</v>
      </c>
    </row>
    <row r="15" spans="1:28" x14ac:dyDescent="0.35">
      <c r="A15" s="4">
        <v>5863</v>
      </c>
      <c r="B15" s="5" t="s">
        <v>29</v>
      </c>
      <c r="C15" s="6">
        <v>43628</v>
      </c>
      <c r="D15" s="7">
        <v>188</v>
      </c>
      <c r="E15" s="8" t="s">
        <v>55</v>
      </c>
      <c r="F15" s="7" t="s">
        <v>73</v>
      </c>
      <c r="G15" s="8" t="s">
        <v>74</v>
      </c>
      <c r="H15" s="7" t="str">
        <f>"000084"</f>
        <v>000084</v>
      </c>
      <c r="I15" s="6">
        <v>43461</v>
      </c>
      <c r="J15" s="7" t="str">
        <f>"000144"</f>
        <v>000144</v>
      </c>
      <c r="K15" s="6">
        <v>43538</v>
      </c>
      <c r="L15" s="7" t="str">
        <f>"000225"</f>
        <v>000225</v>
      </c>
      <c r="M15" s="6">
        <v>43538</v>
      </c>
      <c r="N15" s="7">
        <v>19</v>
      </c>
      <c r="O15" s="7" t="str">
        <f>"002360"</f>
        <v>002360</v>
      </c>
      <c r="P15" s="6">
        <v>43619</v>
      </c>
      <c r="Q15" s="9">
        <v>66.996459999999999</v>
      </c>
      <c r="R15" s="9">
        <v>7.0400499999999999</v>
      </c>
      <c r="S15" s="9">
        <v>59.956409999999998</v>
      </c>
      <c r="T15" s="7">
        <v>77</v>
      </c>
      <c r="U15" s="6">
        <v>43628</v>
      </c>
      <c r="V15" s="7">
        <v>9999999999</v>
      </c>
      <c r="W15" s="8" t="s">
        <v>43</v>
      </c>
      <c r="X15" s="7" t="s">
        <v>41</v>
      </c>
      <c r="Y15" s="8" t="s">
        <v>42</v>
      </c>
      <c r="Z15" s="7" t="s">
        <v>52</v>
      </c>
      <c r="AA15" s="8" t="s">
        <v>53</v>
      </c>
      <c r="AB15" s="9">
        <v>0.66996460000000002</v>
      </c>
    </row>
    <row r="16" spans="1:28" x14ac:dyDescent="0.35">
      <c r="A16" s="4">
        <v>5864</v>
      </c>
      <c r="B16" s="5" t="s">
        <v>29</v>
      </c>
      <c r="C16" s="6">
        <v>43628</v>
      </c>
      <c r="D16" s="7">
        <v>188</v>
      </c>
      <c r="E16" s="8" t="s">
        <v>55</v>
      </c>
      <c r="F16" s="7" t="s">
        <v>75</v>
      </c>
      <c r="G16" s="8" t="s">
        <v>76</v>
      </c>
      <c r="H16" s="7" t="str">
        <f>"000083"</f>
        <v>000083</v>
      </c>
      <c r="I16" s="6">
        <v>43461</v>
      </c>
      <c r="J16" s="7" t="str">
        <f>"000142"</f>
        <v>000142</v>
      </c>
      <c r="K16" s="6">
        <v>43538</v>
      </c>
      <c r="L16" s="7" t="str">
        <f>"000223"</f>
        <v>000223</v>
      </c>
      <c r="M16" s="6">
        <v>43538</v>
      </c>
      <c r="N16" s="7">
        <v>19</v>
      </c>
      <c r="O16" s="7" t="str">
        <f>"002361"</f>
        <v>002361</v>
      </c>
      <c r="P16" s="6">
        <v>43619</v>
      </c>
      <c r="Q16" s="9">
        <v>67.986999999999995</v>
      </c>
      <c r="R16" s="9">
        <v>7.1389699999999996</v>
      </c>
      <c r="S16" s="9">
        <v>60.848030000000001</v>
      </c>
      <c r="T16" s="7">
        <v>77</v>
      </c>
      <c r="U16" s="6">
        <v>43628</v>
      </c>
      <c r="V16" s="7">
        <v>9999999999</v>
      </c>
      <c r="W16" s="8" t="s">
        <v>43</v>
      </c>
      <c r="X16" s="7" t="s">
        <v>41</v>
      </c>
      <c r="Y16" s="8" t="s">
        <v>42</v>
      </c>
      <c r="Z16" s="7" t="s">
        <v>52</v>
      </c>
      <c r="AA16" s="8" t="s">
        <v>53</v>
      </c>
      <c r="AB16" s="9">
        <v>0.67986999999999997</v>
      </c>
    </row>
    <row r="17" spans="1:28" x14ac:dyDescent="0.35">
      <c r="A17" s="4">
        <v>5865</v>
      </c>
      <c r="B17" s="5" t="s">
        <v>29</v>
      </c>
      <c r="C17" s="6">
        <v>43628</v>
      </c>
      <c r="D17" s="7">
        <v>188</v>
      </c>
      <c r="E17" s="8" t="s">
        <v>55</v>
      </c>
      <c r="F17" s="7" t="s">
        <v>77</v>
      </c>
      <c r="G17" s="8" t="s">
        <v>78</v>
      </c>
      <c r="H17" s="7" t="str">
        <f>"000085"</f>
        <v>000085</v>
      </c>
      <c r="I17" s="6">
        <v>43461</v>
      </c>
      <c r="J17" s="7" t="str">
        <f>"000143"</f>
        <v>000143</v>
      </c>
      <c r="K17" s="6">
        <v>43538</v>
      </c>
      <c r="L17" s="7" t="str">
        <f>"000224"</f>
        <v>000224</v>
      </c>
      <c r="M17" s="6">
        <v>43538</v>
      </c>
      <c r="N17" s="7">
        <v>19</v>
      </c>
      <c r="O17" s="7" t="str">
        <f>"002362"</f>
        <v>002362</v>
      </c>
      <c r="P17" s="6">
        <v>43619</v>
      </c>
      <c r="Q17" s="9">
        <v>65</v>
      </c>
      <c r="R17" s="9">
        <v>6.8707000000000003</v>
      </c>
      <c r="S17" s="9">
        <v>58.129300000000001</v>
      </c>
      <c r="T17" s="7">
        <v>77</v>
      </c>
      <c r="U17" s="6">
        <v>43628</v>
      </c>
      <c r="V17" s="7">
        <v>9999999999</v>
      </c>
      <c r="W17" s="8" t="s">
        <v>43</v>
      </c>
      <c r="X17" s="7" t="s">
        <v>41</v>
      </c>
      <c r="Y17" s="8" t="s">
        <v>42</v>
      </c>
      <c r="Z17" s="7" t="s">
        <v>52</v>
      </c>
      <c r="AA17" s="8" t="s">
        <v>53</v>
      </c>
      <c r="AB17" s="9">
        <v>0.65</v>
      </c>
    </row>
    <row r="18" spans="1:28" x14ac:dyDescent="0.35">
      <c r="A18" s="4">
        <v>5866</v>
      </c>
      <c r="B18" s="5" t="s">
        <v>29</v>
      </c>
      <c r="C18" s="6">
        <v>43641</v>
      </c>
      <c r="D18" s="7">
        <v>188</v>
      </c>
      <c r="E18" s="8" t="s">
        <v>55</v>
      </c>
      <c r="F18" s="7" t="s">
        <v>79</v>
      </c>
      <c r="G18" s="8" t="s">
        <v>80</v>
      </c>
      <c r="H18" s="7" t="str">
        <f>"000114"</f>
        <v>000114</v>
      </c>
      <c r="I18" s="6">
        <v>43531</v>
      </c>
      <c r="J18" s="7" t="str">
        <f>"000004"</f>
        <v>000004</v>
      </c>
      <c r="K18" s="6">
        <v>43581</v>
      </c>
      <c r="L18" s="7" t="str">
        <f>"000007"</f>
        <v>000007</v>
      </c>
      <c r="M18" s="6">
        <v>43581</v>
      </c>
      <c r="N18" s="7">
        <v>19</v>
      </c>
      <c r="O18" s="7" t="str">
        <f>"002824"</f>
        <v>002824</v>
      </c>
      <c r="P18" s="6">
        <v>43635</v>
      </c>
      <c r="Q18" s="9">
        <v>6.1806200000000002</v>
      </c>
      <c r="R18" s="9">
        <v>0.60102999999999995</v>
      </c>
      <c r="S18" s="9">
        <v>5.5795899999999996</v>
      </c>
      <c r="T18" s="7">
        <v>93</v>
      </c>
      <c r="U18" s="6">
        <v>43641</v>
      </c>
      <c r="V18" s="7">
        <v>9999999999</v>
      </c>
      <c r="W18" s="8" t="s">
        <v>81</v>
      </c>
      <c r="X18" s="7" t="s">
        <v>39</v>
      </c>
      <c r="Y18" s="8" t="s">
        <v>40</v>
      </c>
      <c r="Z18" s="7" t="s">
        <v>52</v>
      </c>
      <c r="AA18" s="8" t="s">
        <v>53</v>
      </c>
      <c r="AB18" s="9">
        <v>6.1806200000000006E-2</v>
      </c>
    </row>
    <row r="19" spans="1:28" x14ac:dyDescent="0.35">
      <c r="A19" s="4">
        <v>5867</v>
      </c>
      <c r="B19" s="5" t="s">
        <v>82</v>
      </c>
      <c r="C19" s="6">
        <v>43668</v>
      </c>
      <c r="D19" s="7">
        <v>188</v>
      </c>
      <c r="E19" s="8" t="s">
        <v>55</v>
      </c>
      <c r="F19" s="7" t="s">
        <v>83</v>
      </c>
      <c r="G19" s="10" t="s">
        <v>84</v>
      </c>
      <c r="H19" s="7" t="str">
        <f>"000115"</f>
        <v>000115</v>
      </c>
      <c r="I19" s="6">
        <v>43531</v>
      </c>
      <c r="J19" s="7" t="str">
        <f>"000003"</f>
        <v>000003</v>
      </c>
      <c r="K19" s="6">
        <v>43581</v>
      </c>
      <c r="L19" s="7" t="str">
        <f>"000006"</f>
        <v>000006</v>
      </c>
      <c r="M19" s="6">
        <v>43581</v>
      </c>
      <c r="N19" s="7">
        <v>19</v>
      </c>
      <c r="O19" s="7" t="str">
        <f>"003730"</f>
        <v>003730</v>
      </c>
      <c r="P19" s="6">
        <v>43664</v>
      </c>
      <c r="Q19" s="11">
        <v>6.1774800000000001</v>
      </c>
      <c r="R19" s="11">
        <v>0.61968000000000001</v>
      </c>
      <c r="S19" s="11">
        <v>5.5578000000000003</v>
      </c>
      <c r="T19" s="7">
        <v>119</v>
      </c>
      <c r="U19" s="6">
        <v>43668</v>
      </c>
      <c r="V19" s="7">
        <v>9999999999</v>
      </c>
      <c r="W19" s="10" t="s">
        <v>85</v>
      </c>
      <c r="X19" s="7" t="s">
        <v>86</v>
      </c>
      <c r="Y19" s="10" t="s">
        <v>87</v>
      </c>
      <c r="Z19" s="7" t="s">
        <v>52</v>
      </c>
      <c r="AA19" s="10" t="s">
        <v>88</v>
      </c>
      <c r="AB19" s="11">
        <f t="shared" ref="AB19:AB34" si="1">Q19/100</f>
        <v>6.1774799999999998E-2</v>
      </c>
    </row>
    <row r="20" spans="1:28" x14ac:dyDescent="0.35">
      <c r="A20" s="4">
        <v>5868</v>
      </c>
      <c r="B20" s="5" t="s">
        <v>82</v>
      </c>
      <c r="C20" s="6">
        <v>43668</v>
      </c>
      <c r="D20" s="7">
        <v>188</v>
      </c>
      <c r="E20" s="8" t="s">
        <v>55</v>
      </c>
      <c r="F20" s="7" t="s">
        <v>56</v>
      </c>
      <c r="G20" s="10" t="s">
        <v>57</v>
      </c>
      <c r="H20" s="7" t="str">
        <f>"000008"</f>
        <v>000008</v>
      </c>
      <c r="I20" s="6">
        <v>43120</v>
      </c>
      <c r="J20" s="7" t="str">
        <f>"000029"</f>
        <v>000029</v>
      </c>
      <c r="K20" s="6">
        <v>43362</v>
      </c>
      <c r="L20" s="7" t="str">
        <f>"000157"</f>
        <v>000157</v>
      </c>
      <c r="M20" s="6">
        <v>43363</v>
      </c>
      <c r="N20" s="7">
        <v>18</v>
      </c>
      <c r="O20" s="7" t="str">
        <f>"006673"</f>
        <v>006673</v>
      </c>
      <c r="P20" s="6">
        <v>43388</v>
      </c>
      <c r="Q20" s="11">
        <v>192.96</v>
      </c>
      <c r="R20" s="11">
        <v>14.79472</v>
      </c>
      <c r="S20" s="11">
        <v>178.16528</v>
      </c>
      <c r="T20" s="7">
        <v>120</v>
      </c>
      <c r="U20" s="6">
        <v>43668</v>
      </c>
      <c r="V20" s="7">
        <v>9448907777</v>
      </c>
      <c r="W20" s="10" t="s">
        <v>58</v>
      </c>
      <c r="X20" s="7" t="s">
        <v>44</v>
      </c>
      <c r="Y20" s="10" t="s">
        <v>45</v>
      </c>
      <c r="Z20" s="7" t="s">
        <v>46</v>
      </c>
      <c r="AA20" s="10" t="s">
        <v>47</v>
      </c>
      <c r="AB20" s="11">
        <f t="shared" si="1"/>
        <v>1.9296</v>
      </c>
    </row>
    <row r="21" spans="1:28" x14ac:dyDescent="0.35">
      <c r="A21" s="4">
        <v>5869</v>
      </c>
      <c r="B21" s="5" t="s">
        <v>89</v>
      </c>
      <c r="C21" s="6">
        <v>43679</v>
      </c>
      <c r="D21" s="7">
        <v>188</v>
      </c>
      <c r="E21" s="8" t="s">
        <v>55</v>
      </c>
      <c r="F21" s="7" t="s">
        <v>59</v>
      </c>
      <c r="G21" s="10" t="s">
        <v>60</v>
      </c>
      <c r="H21" s="7" t="str">
        <f>"000002"</f>
        <v>000002</v>
      </c>
      <c r="I21" s="6">
        <v>43191</v>
      </c>
      <c r="J21" s="7" t="str">
        <f>"000044"</f>
        <v>000044</v>
      </c>
      <c r="K21" s="6">
        <v>43782</v>
      </c>
      <c r="L21" s="7" t="str">
        <f>"000042"</f>
        <v>000042</v>
      </c>
      <c r="M21" s="6">
        <v>43783</v>
      </c>
      <c r="N21" s="7">
        <v>16</v>
      </c>
      <c r="O21" s="7" t="str">
        <f>"006334"</f>
        <v>006334</v>
      </c>
      <c r="P21" s="6">
        <v>43791</v>
      </c>
      <c r="Q21" s="11">
        <v>2.8018200000000002</v>
      </c>
      <c r="R21" s="11">
        <v>0.35743999999999998</v>
      </c>
      <c r="S21" s="11">
        <v>2.4443800000000002</v>
      </c>
      <c r="T21" s="7">
        <v>138</v>
      </c>
      <c r="U21" s="6">
        <v>43679</v>
      </c>
      <c r="V21" s="7">
        <v>9448510301</v>
      </c>
      <c r="W21" s="10" t="s">
        <v>54</v>
      </c>
      <c r="X21" s="7" t="s">
        <v>34</v>
      </c>
      <c r="Y21" s="10" t="s">
        <v>33</v>
      </c>
      <c r="Z21" s="7" t="s">
        <v>48</v>
      </c>
      <c r="AA21" s="10" t="s">
        <v>49</v>
      </c>
      <c r="AB21" s="11">
        <f t="shared" si="1"/>
        <v>2.8018200000000004E-2</v>
      </c>
    </row>
    <row r="22" spans="1:28" x14ac:dyDescent="0.35">
      <c r="A22" s="4">
        <v>5870</v>
      </c>
      <c r="B22" s="5" t="s">
        <v>89</v>
      </c>
      <c r="C22" s="6">
        <v>43696</v>
      </c>
      <c r="D22" s="7">
        <v>188</v>
      </c>
      <c r="E22" s="8" t="s">
        <v>55</v>
      </c>
      <c r="F22" s="7" t="s">
        <v>90</v>
      </c>
      <c r="G22" s="10" t="s">
        <v>91</v>
      </c>
      <c r="H22" s="7" t="str">
        <f>"0052"</f>
        <v>0052</v>
      </c>
      <c r="I22" s="7">
        <v>1</v>
      </c>
      <c r="J22" s="7" t="str">
        <f>"000040"</f>
        <v>000040</v>
      </c>
      <c r="K22" s="6">
        <v>43074</v>
      </c>
      <c r="L22" s="7" t="str">
        <f>"000040"</f>
        <v>000040</v>
      </c>
      <c r="M22" s="6">
        <v>43074</v>
      </c>
      <c r="N22" s="7">
        <v>17</v>
      </c>
      <c r="O22" s="7" t="str">
        <f>"004324"</f>
        <v>004324</v>
      </c>
      <c r="P22" s="6">
        <v>43682</v>
      </c>
      <c r="Q22" s="11">
        <v>49.530940000000001</v>
      </c>
      <c r="R22" s="11">
        <v>4.7331399999999997</v>
      </c>
      <c r="S22" s="11">
        <v>44.797800000000002</v>
      </c>
      <c r="T22" s="7">
        <v>158</v>
      </c>
      <c r="U22" s="6">
        <v>43696</v>
      </c>
      <c r="V22" s="7">
        <v>9999999999</v>
      </c>
      <c r="W22" s="10" t="s">
        <v>43</v>
      </c>
      <c r="X22" s="7" t="s">
        <v>92</v>
      </c>
      <c r="Y22" s="10" t="s">
        <v>93</v>
      </c>
      <c r="Z22" s="7" t="s">
        <v>67</v>
      </c>
      <c r="AA22" s="10" t="s">
        <v>68</v>
      </c>
      <c r="AB22" s="11">
        <f t="shared" si="1"/>
        <v>0.49530940000000001</v>
      </c>
    </row>
    <row r="23" spans="1:28" x14ac:dyDescent="0.35">
      <c r="A23" s="4">
        <v>5871</v>
      </c>
      <c r="B23" s="5" t="s">
        <v>89</v>
      </c>
      <c r="C23" s="6">
        <v>43696</v>
      </c>
      <c r="D23" s="7">
        <v>188</v>
      </c>
      <c r="E23" s="8" t="s">
        <v>55</v>
      </c>
      <c r="F23" s="7" t="s">
        <v>94</v>
      </c>
      <c r="G23" s="10" t="s">
        <v>95</v>
      </c>
      <c r="H23" s="7" t="str">
        <f>"000062"</f>
        <v>000062</v>
      </c>
      <c r="I23" s="6">
        <v>42782</v>
      </c>
      <c r="J23" s="7" t="str">
        <f>"000041"</f>
        <v>000041</v>
      </c>
      <c r="K23" s="6">
        <v>43074</v>
      </c>
      <c r="L23" s="7" t="str">
        <f>"000041"</f>
        <v>000041</v>
      </c>
      <c r="M23" s="6">
        <v>43074</v>
      </c>
      <c r="N23" s="7">
        <v>17</v>
      </c>
      <c r="O23" s="7" t="str">
        <f>"004325"</f>
        <v>004325</v>
      </c>
      <c r="P23" s="6">
        <v>43682</v>
      </c>
      <c r="Q23" s="11">
        <v>49.538029999999999</v>
      </c>
      <c r="R23" s="11">
        <v>4.7263200000000003</v>
      </c>
      <c r="S23" s="11">
        <v>44.811709999999998</v>
      </c>
      <c r="T23" s="7">
        <v>158</v>
      </c>
      <c r="U23" s="6">
        <v>43696</v>
      </c>
      <c r="V23" s="7">
        <v>9999999999</v>
      </c>
      <c r="W23" s="10" t="s">
        <v>43</v>
      </c>
      <c r="X23" s="7" t="s">
        <v>96</v>
      </c>
      <c r="Y23" s="10" t="s">
        <v>97</v>
      </c>
      <c r="Z23" s="7" t="s">
        <v>67</v>
      </c>
      <c r="AA23" s="10" t="s">
        <v>68</v>
      </c>
      <c r="AB23" s="11">
        <f t="shared" si="1"/>
        <v>0.4953803</v>
      </c>
    </row>
    <row r="24" spans="1:28" x14ac:dyDescent="0.35">
      <c r="A24" s="4">
        <v>5872</v>
      </c>
      <c r="B24" s="5" t="s">
        <v>89</v>
      </c>
      <c r="C24" s="6">
        <v>43696</v>
      </c>
      <c r="D24" s="7">
        <v>188</v>
      </c>
      <c r="E24" s="8" t="s">
        <v>55</v>
      </c>
      <c r="F24" s="7" t="s">
        <v>98</v>
      </c>
      <c r="G24" s="10" t="s">
        <v>99</v>
      </c>
      <c r="H24" s="7" t="str">
        <f>"000061"</f>
        <v>000061</v>
      </c>
      <c r="I24" s="6">
        <v>42782</v>
      </c>
      <c r="J24" s="7" t="str">
        <f>"000043"</f>
        <v>000043</v>
      </c>
      <c r="K24" s="6">
        <v>43075</v>
      </c>
      <c r="L24" s="7" t="str">
        <f>"000043"</f>
        <v>000043</v>
      </c>
      <c r="M24" s="6">
        <v>43075</v>
      </c>
      <c r="N24" s="7">
        <v>17</v>
      </c>
      <c r="O24" s="7" t="str">
        <f>"004327"</f>
        <v>004327</v>
      </c>
      <c r="P24" s="6">
        <v>43683</v>
      </c>
      <c r="Q24" s="11">
        <v>49.306559999999998</v>
      </c>
      <c r="R24" s="11">
        <v>4.7104400000000002</v>
      </c>
      <c r="S24" s="11">
        <v>44.596119999999999</v>
      </c>
      <c r="T24" s="7">
        <v>158</v>
      </c>
      <c r="U24" s="6">
        <v>43696</v>
      </c>
      <c r="V24" s="7">
        <v>9999999999</v>
      </c>
      <c r="W24" s="10" t="s">
        <v>43</v>
      </c>
      <c r="X24" s="7" t="s">
        <v>96</v>
      </c>
      <c r="Y24" s="10" t="s">
        <v>97</v>
      </c>
      <c r="Z24" s="7" t="s">
        <v>67</v>
      </c>
      <c r="AA24" s="10" t="s">
        <v>68</v>
      </c>
      <c r="AB24" s="11">
        <f t="shared" si="1"/>
        <v>0.49306559999999999</v>
      </c>
    </row>
    <row r="25" spans="1:28" x14ac:dyDescent="0.35">
      <c r="A25" s="4">
        <v>5873</v>
      </c>
      <c r="B25" s="5" t="s">
        <v>89</v>
      </c>
      <c r="C25" s="6">
        <v>43696</v>
      </c>
      <c r="D25" s="7">
        <v>188</v>
      </c>
      <c r="E25" s="8" t="s">
        <v>55</v>
      </c>
      <c r="F25" s="7" t="s">
        <v>100</v>
      </c>
      <c r="G25" s="10" t="s">
        <v>101</v>
      </c>
      <c r="H25" s="7" t="str">
        <f>"000060"</f>
        <v>000060</v>
      </c>
      <c r="I25" s="6">
        <v>42782</v>
      </c>
      <c r="J25" s="7" t="str">
        <f>"000042"</f>
        <v>000042</v>
      </c>
      <c r="K25" s="6">
        <v>43075</v>
      </c>
      <c r="L25" s="7" t="str">
        <f>"000044"</f>
        <v>000044</v>
      </c>
      <c r="M25" s="6">
        <v>43075</v>
      </c>
      <c r="N25" s="7">
        <v>17</v>
      </c>
      <c r="O25" s="7" t="str">
        <f>"004328"</f>
        <v>004328</v>
      </c>
      <c r="P25" s="6">
        <v>43683</v>
      </c>
      <c r="Q25" s="11">
        <v>49.503219999999999</v>
      </c>
      <c r="R25" s="11">
        <v>4.7270399999999997</v>
      </c>
      <c r="S25" s="11">
        <v>44.776179999999997</v>
      </c>
      <c r="T25" s="7">
        <v>158</v>
      </c>
      <c r="U25" s="6">
        <v>43696</v>
      </c>
      <c r="V25" s="7">
        <v>9999999999</v>
      </c>
      <c r="W25" s="10" t="s">
        <v>43</v>
      </c>
      <c r="X25" s="7" t="s">
        <v>96</v>
      </c>
      <c r="Y25" s="10" t="s">
        <v>97</v>
      </c>
      <c r="Z25" s="7" t="s">
        <v>67</v>
      </c>
      <c r="AA25" s="10" t="s">
        <v>68</v>
      </c>
      <c r="AB25" s="11">
        <f t="shared" si="1"/>
        <v>0.49503219999999998</v>
      </c>
    </row>
    <row r="26" spans="1:28" x14ac:dyDescent="0.35">
      <c r="A26" s="4">
        <v>5874</v>
      </c>
      <c r="B26" s="5" t="s">
        <v>89</v>
      </c>
      <c r="C26" s="6">
        <v>43696</v>
      </c>
      <c r="D26" s="7">
        <v>188</v>
      </c>
      <c r="E26" s="8" t="s">
        <v>55</v>
      </c>
      <c r="F26" s="7" t="s">
        <v>102</v>
      </c>
      <c r="G26" s="10" t="s">
        <v>103</v>
      </c>
      <c r="H26" s="7" t="str">
        <f>"000057"</f>
        <v>000057</v>
      </c>
      <c r="I26" s="6">
        <v>42782</v>
      </c>
      <c r="J26" s="7" t="str">
        <f>"000049"</f>
        <v>000049</v>
      </c>
      <c r="K26" s="6">
        <v>43075</v>
      </c>
      <c r="L26" s="7" t="str">
        <f>"000045"</f>
        <v>000045</v>
      </c>
      <c r="M26" s="6">
        <v>43075</v>
      </c>
      <c r="N26" s="7">
        <v>17</v>
      </c>
      <c r="O26" s="7" t="str">
        <f>"004329"</f>
        <v>004329</v>
      </c>
      <c r="P26" s="6">
        <v>43683</v>
      </c>
      <c r="Q26" s="11">
        <v>49.52861</v>
      </c>
      <c r="R26" s="11">
        <v>4.72844</v>
      </c>
      <c r="S26" s="11">
        <v>44.800170000000001</v>
      </c>
      <c r="T26" s="7">
        <v>158</v>
      </c>
      <c r="U26" s="6">
        <v>43696</v>
      </c>
      <c r="V26" s="7">
        <v>9999999999</v>
      </c>
      <c r="W26" s="10" t="s">
        <v>43</v>
      </c>
      <c r="X26" s="7" t="s">
        <v>92</v>
      </c>
      <c r="Y26" s="10" t="s">
        <v>93</v>
      </c>
      <c r="Z26" s="7" t="s">
        <v>67</v>
      </c>
      <c r="AA26" s="10" t="s">
        <v>68</v>
      </c>
      <c r="AB26" s="11">
        <f t="shared" si="1"/>
        <v>0.49528610000000001</v>
      </c>
    </row>
    <row r="27" spans="1:28" x14ac:dyDescent="0.35">
      <c r="A27" s="4">
        <v>5875</v>
      </c>
      <c r="B27" s="5" t="s">
        <v>89</v>
      </c>
      <c r="C27" s="6">
        <v>43696</v>
      </c>
      <c r="D27" s="7">
        <v>188</v>
      </c>
      <c r="E27" s="8" t="s">
        <v>55</v>
      </c>
      <c r="F27" s="7" t="s">
        <v>104</v>
      </c>
      <c r="G27" s="10" t="s">
        <v>105</v>
      </c>
      <c r="H27" s="7" t="str">
        <f>"000059"</f>
        <v>000059</v>
      </c>
      <c r="I27" s="6">
        <v>42782</v>
      </c>
      <c r="J27" s="7" t="str">
        <f>"000048"</f>
        <v>000048</v>
      </c>
      <c r="K27" s="6">
        <v>43075</v>
      </c>
      <c r="L27" s="7" t="str">
        <f>"000046"</f>
        <v>000046</v>
      </c>
      <c r="M27" s="6">
        <v>43075</v>
      </c>
      <c r="N27" s="7">
        <v>17</v>
      </c>
      <c r="O27" s="7" t="str">
        <f>"004330"</f>
        <v>004330</v>
      </c>
      <c r="P27" s="6">
        <v>43683</v>
      </c>
      <c r="Q27" s="11">
        <v>49.335790000000003</v>
      </c>
      <c r="R27" s="11">
        <v>4.6623099999999997</v>
      </c>
      <c r="S27" s="11">
        <v>44.673479999999998</v>
      </c>
      <c r="T27" s="7">
        <v>158</v>
      </c>
      <c r="U27" s="6">
        <v>43696</v>
      </c>
      <c r="V27" s="7">
        <v>9999999999</v>
      </c>
      <c r="W27" s="10" t="s">
        <v>43</v>
      </c>
      <c r="X27" s="7" t="s">
        <v>106</v>
      </c>
      <c r="Y27" s="10" t="s">
        <v>107</v>
      </c>
      <c r="Z27" s="7" t="s">
        <v>67</v>
      </c>
      <c r="AA27" s="10" t="s">
        <v>68</v>
      </c>
      <c r="AB27" s="11">
        <f t="shared" si="1"/>
        <v>0.49335790000000002</v>
      </c>
    </row>
    <row r="28" spans="1:28" x14ac:dyDescent="0.35">
      <c r="A28" s="4">
        <v>5876</v>
      </c>
      <c r="B28" s="5" t="s">
        <v>89</v>
      </c>
      <c r="C28" s="6">
        <v>43696</v>
      </c>
      <c r="D28" s="7">
        <v>188</v>
      </c>
      <c r="E28" s="8" t="s">
        <v>55</v>
      </c>
      <c r="F28" s="7" t="s">
        <v>108</v>
      </c>
      <c r="G28" s="10" t="s">
        <v>109</v>
      </c>
      <c r="H28" s="7" t="str">
        <f>"000056"</f>
        <v>000056</v>
      </c>
      <c r="I28" s="6">
        <v>42782</v>
      </c>
      <c r="J28" s="7" t="str">
        <f>"000047"</f>
        <v>000047</v>
      </c>
      <c r="K28" s="6">
        <v>43075</v>
      </c>
      <c r="L28" s="7" t="str">
        <f>"000047"</f>
        <v>000047</v>
      </c>
      <c r="M28" s="6">
        <v>43075</v>
      </c>
      <c r="N28" s="7">
        <v>17</v>
      </c>
      <c r="O28" s="7" t="str">
        <f>"004331"</f>
        <v>004331</v>
      </c>
      <c r="P28" s="6">
        <v>43683</v>
      </c>
      <c r="Q28" s="11">
        <v>49.264989999999997</v>
      </c>
      <c r="R28" s="11">
        <v>4.6516599999999997</v>
      </c>
      <c r="S28" s="11">
        <v>44.613329999999998</v>
      </c>
      <c r="T28" s="7">
        <v>158</v>
      </c>
      <c r="U28" s="6">
        <v>43696</v>
      </c>
      <c r="V28" s="7">
        <v>9999999999</v>
      </c>
      <c r="W28" s="10" t="s">
        <v>43</v>
      </c>
      <c r="X28" s="7" t="s">
        <v>92</v>
      </c>
      <c r="Y28" s="10" t="s">
        <v>93</v>
      </c>
      <c r="Z28" s="7" t="s">
        <v>67</v>
      </c>
      <c r="AA28" s="10" t="s">
        <v>68</v>
      </c>
      <c r="AB28" s="11">
        <f t="shared" si="1"/>
        <v>0.49264989999999997</v>
      </c>
    </row>
    <row r="29" spans="1:28" x14ac:dyDescent="0.35">
      <c r="A29" s="4">
        <v>5877</v>
      </c>
      <c r="B29" s="5" t="s">
        <v>89</v>
      </c>
      <c r="C29" s="6">
        <v>43696</v>
      </c>
      <c r="D29" s="7">
        <v>188</v>
      </c>
      <c r="E29" s="8" t="s">
        <v>55</v>
      </c>
      <c r="F29" s="7" t="s">
        <v>110</v>
      </c>
      <c r="G29" s="10" t="s">
        <v>111</v>
      </c>
      <c r="H29" s="7" t="str">
        <f>"000058"</f>
        <v>000058</v>
      </c>
      <c r="I29" s="6">
        <v>42782</v>
      </c>
      <c r="J29" s="7" t="str">
        <f>"000046"</f>
        <v>000046</v>
      </c>
      <c r="K29" s="6">
        <v>43075</v>
      </c>
      <c r="L29" s="7" t="str">
        <f>"000048"</f>
        <v>000048</v>
      </c>
      <c r="M29" s="6">
        <v>43075</v>
      </c>
      <c r="N29" s="7">
        <v>17</v>
      </c>
      <c r="O29" s="7" t="str">
        <f>"004332"</f>
        <v>004332</v>
      </c>
      <c r="P29" s="6">
        <v>43683</v>
      </c>
      <c r="Q29" s="11">
        <v>49.140279999999997</v>
      </c>
      <c r="R29" s="11">
        <v>4.64452</v>
      </c>
      <c r="S29" s="11">
        <v>44.495759999999997</v>
      </c>
      <c r="T29" s="7">
        <v>158</v>
      </c>
      <c r="U29" s="6">
        <v>43696</v>
      </c>
      <c r="V29" s="7">
        <v>9999999999</v>
      </c>
      <c r="W29" s="10" t="s">
        <v>43</v>
      </c>
      <c r="X29" s="7" t="s">
        <v>106</v>
      </c>
      <c r="Y29" s="10" t="s">
        <v>107</v>
      </c>
      <c r="Z29" s="7" t="s">
        <v>67</v>
      </c>
      <c r="AA29" s="10" t="s">
        <v>68</v>
      </c>
      <c r="AB29" s="11">
        <f t="shared" si="1"/>
        <v>0.49140279999999997</v>
      </c>
    </row>
    <row r="30" spans="1:28" x14ac:dyDescent="0.35">
      <c r="A30" s="4">
        <v>5878</v>
      </c>
      <c r="B30" s="5" t="s">
        <v>89</v>
      </c>
      <c r="C30" s="6">
        <v>43696</v>
      </c>
      <c r="D30" s="7">
        <v>188</v>
      </c>
      <c r="E30" s="8" t="s">
        <v>55</v>
      </c>
      <c r="F30" s="7" t="s">
        <v>112</v>
      </c>
      <c r="G30" s="10" t="s">
        <v>113</v>
      </c>
      <c r="H30" s="7" t="str">
        <f>"0053"</f>
        <v>0053</v>
      </c>
      <c r="I30" s="7">
        <v>1</v>
      </c>
      <c r="J30" s="7" t="str">
        <f>"000045"</f>
        <v>000045</v>
      </c>
      <c r="K30" s="6">
        <v>43075</v>
      </c>
      <c r="L30" s="7" t="str">
        <f>"000049"</f>
        <v>000049</v>
      </c>
      <c r="M30" s="6">
        <v>43075</v>
      </c>
      <c r="N30" s="7">
        <v>17</v>
      </c>
      <c r="O30" s="7" t="str">
        <f>"004333"</f>
        <v>004333</v>
      </c>
      <c r="P30" s="6">
        <v>43683</v>
      </c>
      <c r="Q30" s="11">
        <v>49.42304</v>
      </c>
      <c r="R30" s="11">
        <v>4.7184600000000003</v>
      </c>
      <c r="S30" s="11">
        <v>44.70458</v>
      </c>
      <c r="T30" s="7">
        <v>158</v>
      </c>
      <c r="U30" s="6">
        <v>43696</v>
      </c>
      <c r="V30" s="7">
        <v>9999999999</v>
      </c>
      <c r="W30" s="10" t="s">
        <v>43</v>
      </c>
      <c r="X30" s="7" t="s">
        <v>92</v>
      </c>
      <c r="Y30" s="10" t="s">
        <v>93</v>
      </c>
      <c r="Z30" s="7" t="s">
        <v>67</v>
      </c>
      <c r="AA30" s="10" t="s">
        <v>68</v>
      </c>
      <c r="AB30" s="11">
        <f t="shared" si="1"/>
        <v>0.49423040000000001</v>
      </c>
    </row>
    <row r="31" spans="1:28" x14ac:dyDescent="0.35">
      <c r="A31" s="4">
        <v>5879</v>
      </c>
      <c r="B31" s="5" t="s">
        <v>89</v>
      </c>
      <c r="C31" s="6">
        <v>43703</v>
      </c>
      <c r="D31" s="7">
        <v>188</v>
      </c>
      <c r="E31" s="8" t="s">
        <v>55</v>
      </c>
      <c r="F31" s="7" t="s">
        <v>114</v>
      </c>
      <c r="G31" s="10" t="s">
        <v>115</v>
      </c>
      <c r="H31" s="7" t="str">
        <f>"000122"</f>
        <v>000122</v>
      </c>
      <c r="I31" s="6">
        <v>43531</v>
      </c>
      <c r="J31" s="7" t="str">
        <f>"000013"</f>
        <v>000013</v>
      </c>
      <c r="K31" s="6">
        <v>43641</v>
      </c>
      <c r="L31" s="7" t="str">
        <f>"000058"</f>
        <v>000058</v>
      </c>
      <c r="M31" s="6">
        <v>43641</v>
      </c>
      <c r="N31" s="7">
        <v>19</v>
      </c>
      <c r="O31" s="7" t="str">
        <f>"004606"</f>
        <v>004606</v>
      </c>
      <c r="P31" s="6">
        <v>43694</v>
      </c>
      <c r="Q31" s="11">
        <v>2.1602899999999998</v>
      </c>
      <c r="R31" s="11">
        <v>0.15901999999999999</v>
      </c>
      <c r="S31" s="11">
        <v>2.0012699999999999</v>
      </c>
      <c r="T31" s="7">
        <v>163</v>
      </c>
      <c r="U31" s="6">
        <v>43703</v>
      </c>
      <c r="V31" s="7">
        <v>9449100123</v>
      </c>
      <c r="W31" s="10" t="s">
        <v>116</v>
      </c>
      <c r="X31" s="7" t="s">
        <v>117</v>
      </c>
      <c r="Y31" s="10" t="s">
        <v>118</v>
      </c>
      <c r="Z31" s="7" t="s">
        <v>52</v>
      </c>
      <c r="AA31" s="10" t="s">
        <v>88</v>
      </c>
      <c r="AB31" s="11">
        <f t="shared" si="1"/>
        <v>2.1602899999999998E-2</v>
      </c>
    </row>
    <row r="32" spans="1:28" x14ac:dyDescent="0.35">
      <c r="A32" s="4">
        <v>5880</v>
      </c>
      <c r="B32" s="5" t="s">
        <v>119</v>
      </c>
      <c r="C32" s="6">
        <v>43725</v>
      </c>
      <c r="D32" s="7">
        <v>188</v>
      </c>
      <c r="E32" s="8" t="s">
        <v>55</v>
      </c>
      <c r="F32" s="7" t="s">
        <v>120</v>
      </c>
      <c r="G32" s="10" t="s">
        <v>121</v>
      </c>
      <c r="H32" s="7" t="str">
        <f>"0054"</f>
        <v>0054</v>
      </c>
      <c r="I32" s="7">
        <v>1</v>
      </c>
      <c r="J32" s="7" t="str">
        <f>"000001"</f>
        <v>000001</v>
      </c>
      <c r="K32" s="6">
        <v>43194</v>
      </c>
      <c r="L32" s="7" t="str">
        <f>"000001"</f>
        <v>000001</v>
      </c>
      <c r="M32" s="6">
        <v>43194</v>
      </c>
      <c r="N32" s="7">
        <v>17</v>
      </c>
      <c r="O32" s="7" t="str">
        <f>"004946"</f>
        <v>004946</v>
      </c>
      <c r="P32" s="6">
        <v>43717</v>
      </c>
      <c r="Q32" s="11">
        <v>49.261330000000001</v>
      </c>
      <c r="R32" s="11">
        <v>4.8263199999999999</v>
      </c>
      <c r="S32" s="11">
        <v>44.435009999999998</v>
      </c>
      <c r="T32" s="7">
        <v>190</v>
      </c>
      <c r="U32" s="6">
        <v>43725</v>
      </c>
      <c r="V32" s="7">
        <v>9999999999</v>
      </c>
      <c r="W32" s="10" t="s">
        <v>43</v>
      </c>
      <c r="X32" s="7" t="s">
        <v>96</v>
      </c>
      <c r="Y32" s="10" t="s">
        <v>97</v>
      </c>
      <c r="Z32" s="7" t="s">
        <v>67</v>
      </c>
      <c r="AA32" s="10" t="s">
        <v>68</v>
      </c>
      <c r="AB32" s="11">
        <f t="shared" si="1"/>
        <v>0.49261330000000003</v>
      </c>
    </row>
    <row r="33" spans="1:28" x14ac:dyDescent="0.35">
      <c r="A33" s="4">
        <v>5881</v>
      </c>
      <c r="B33" s="5" t="s">
        <v>119</v>
      </c>
      <c r="C33" s="6">
        <v>43726</v>
      </c>
      <c r="D33" s="7">
        <v>188</v>
      </c>
      <c r="E33" s="8" t="s">
        <v>55</v>
      </c>
      <c r="F33" s="7" t="s">
        <v>122</v>
      </c>
      <c r="G33" s="10" t="s">
        <v>123</v>
      </c>
      <c r="H33" s="7" t="str">
        <f>"000111"</f>
        <v>000111</v>
      </c>
      <c r="I33" s="6">
        <v>43531</v>
      </c>
      <c r="J33" s="7" t="str">
        <f>"000006"</f>
        <v>000006</v>
      </c>
      <c r="K33" s="6">
        <v>43594</v>
      </c>
      <c r="L33" s="7" t="str">
        <f>"000025"</f>
        <v>000025</v>
      </c>
      <c r="M33" s="6">
        <v>43594</v>
      </c>
      <c r="N33" s="7">
        <v>19</v>
      </c>
      <c r="O33" s="7" t="str">
        <f>"005113"</f>
        <v>005113</v>
      </c>
      <c r="P33" s="6">
        <v>43720</v>
      </c>
      <c r="Q33" s="11">
        <v>6.06555</v>
      </c>
      <c r="R33" s="11">
        <v>0.53520999999999996</v>
      </c>
      <c r="S33" s="11">
        <v>5.5303399999999998</v>
      </c>
      <c r="T33" s="7">
        <v>191</v>
      </c>
      <c r="U33" s="6">
        <v>43726</v>
      </c>
      <c r="V33" s="7">
        <v>9999999999</v>
      </c>
      <c r="W33" s="10" t="s">
        <v>124</v>
      </c>
      <c r="X33" s="7" t="s">
        <v>125</v>
      </c>
      <c r="Y33" s="10" t="s">
        <v>126</v>
      </c>
      <c r="Z33" s="7" t="s">
        <v>52</v>
      </c>
      <c r="AA33" s="10" t="s">
        <v>88</v>
      </c>
      <c r="AB33" s="11">
        <f t="shared" si="1"/>
        <v>6.0655500000000001E-2</v>
      </c>
    </row>
    <row r="34" spans="1:28" x14ac:dyDescent="0.35">
      <c r="A34" s="4">
        <v>5882</v>
      </c>
      <c r="B34" s="5" t="s">
        <v>119</v>
      </c>
      <c r="C34" s="6">
        <v>43729</v>
      </c>
      <c r="D34" s="7">
        <v>188</v>
      </c>
      <c r="E34" s="8" t="s">
        <v>55</v>
      </c>
      <c r="F34" s="7" t="s">
        <v>127</v>
      </c>
      <c r="G34" s="10" t="s">
        <v>128</v>
      </c>
      <c r="H34" s="7" t="str">
        <f>"000055"</f>
        <v>000055</v>
      </c>
      <c r="I34" s="6">
        <v>42782</v>
      </c>
      <c r="J34" s="7" t="str">
        <f>"000003"</f>
        <v>000003</v>
      </c>
      <c r="K34" s="6">
        <v>43197</v>
      </c>
      <c r="L34" s="7" t="str">
        <f>"000003"</f>
        <v>000003</v>
      </c>
      <c r="M34" s="6">
        <v>43197</v>
      </c>
      <c r="N34" s="7">
        <v>17</v>
      </c>
      <c r="O34" s="7" t="str">
        <f>"005017"</f>
        <v>005017</v>
      </c>
      <c r="P34" s="6">
        <v>43719</v>
      </c>
      <c r="Q34" s="11">
        <v>49.345190000000002</v>
      </c>
      <c r="R34" s="11">
        <v>4.71509</v>
      </c>
      <c r="S34" s="11">
        <v>44.630099999999999</v>
      </c>
      <c r="T34" s="7">
        <v>194</v>
      </c>
      <c r="U34" s="6">
        <v>43729</v>
      </c>
      <c r="V34" s="7">
        <v>9999999999</v>
      </c>
      <c r="W34" s="10" t="s">
        <v>43</v>
      </c>
      <c r="X34" s="7" t="s">
        <v>96</v>
      </c>
      <c r="Y34" s="10" t="s">
        <v>97</v>
      </c>
      <c r="Z34" s="7" t="s">
        <v>67</v>
      </c>
      <c r="AA34" s="10" t="s">
        <v>68</v>
      </c>
      <c r="AB34" s="11">
        <f t="shared" si="1"/>
        <v>0.4934519</v>
      </c>
    </row>
    <row r="35" spans="1:28" x14ac:dyDescent="0.35">
      <c r="A35" s="4">
        <v>5883</v>
      </c>
      <c r="B35" s="5" t="s">
        <v>129</v>
      </c>
      <c r="C35" s="6">
        <v>43752</v>
      </c>
      <c r="D35" s="4">
        <v>188</v>
      </c>
      <c r="E35" s="8" t="s">
        <v>55</v>
      </c>
      <c r="F35" s="7" t="s">
        <v>130</v>
      </c>
      <c r="G35" s="8" t="s">
        <v>131</v>
      </c>
      <c r="H35" s="7" t="str">
        <f>"000042"</f>
        <v>000042</v>
      </c>
      <c r="I35" s="6">
        <v>43638</v>
      </c>
      <c r="J35" s="7" t="str">
        <f>"000094"</f>
        <v>000094</v>
      </c>
      <c r="K35" s="6">
        <v>43677</v>
      </c>
      <c r="L35" s="7" t="str">
        <f>"000157"</f>
        <v>000157</v>
      </c>
      <c r="M35" s="6">
        <v>43677</v>
      </c>
      <c r="N35" s="7">
        <v>19</v>
      </c>
      <c r="O35" s="7" t="str">
        <f>"005754"</f>
        <v>005754</v>
      </c>
      <c r="P35" s="6">
        <v>43749</v>
      </c>
      <c r="Q35" s="9">
        <v>8.0795899999999996</v>
      </c>
      <c r="R35" s="9">
        <v>0.72033000000000003</v>
      </c>
      <c r="S35" s="9">
        <v>7.3592599999999999</v>
      </c>
      <c r="T35" s="7">
        <v>13</v>
      </c>
      <c r="U35" s="6">
        <v>43752</v>
      </c>
      <c r="V35" s="7">
        <v>8123133506</v>
      </c>
      <c r="W35" s="8" t="s">
        <v>132</v>
      </c>
      <c r="X35" s="7" t="s">
        <v>133</v>
      </c>
      <c r="Y35" s="8" t="s">
        <v>134</v>
      </c>
      <c r="Z35" s="7" t="s">
        <v>52</v>
      </c>
      <c r="AA35" s="8" t="s">
        <v>88</v>
      </c>
      <c r="AB35" s="9">
        <v>8.079589999999999E-2</v>
      </c>
    </row>
    <row r="36" spans="1:28" x14ac:dyDescent="0.35">
      <c r="A36" s="4">
        <v>5884</v>
      </c>
      <c r="B36" s="5" t="s">
        <v>129</v>
      </c>
      <c r="C36" s="6">
        <v>43762</v>
      </c>
      <c r="D36" s="4">
        <v>188</v>
      </c>
      <c r="E36" s="8" t="s">
        <v>55</v>
      </c>
      <c r="F36" s="7" t="s">
        <v>135</v>
      </c>
      <c r="G36" s="8" t="s">
        <v>136</v>
      </c>
      <c r="H36" s="7" t="str">
        <f>"000069"</f>
        <v>000069</v>
      </c>
      <c r="I36" s="6">
        <v>42803</v>
      </c>
      <c r="J36" s="7" t="str">
        <f>"000044"</f>
        <v>000044</v>
      </c>
      <c r="K36" s="6">
        <v>43075</v>
      </c>
      <c r="L36" s="7" t="str">
        <f>"000042"</f>
        <v>000042</v>
      </c>
      <c r="M36" s="6">
        <v>43075</v>
      </c>
      <c r="N36" s="7">
        <v>17</v>
      </c>
      <c r="O36" s="7" t="str">
        <f>"005856"</f>
        <v>005856</v>
      </c>
      <c r="P36" s="6">
        <v>43756</v>
      </c>
      <c r="Q36" s="9">
        <v>98.58493</v>
      </c>
      <c r="R36" s="9">
        <v>9.2914999999999992</v>
      </c>
      <c r="S36" s="9">
        <v>89.293430000000001</v>
      </c>
      <c r="T36" s="7">
        <v>13</v>
      </c>
      <c r="U36" s="6">
        <v>43762</v>
      </c>
      <c r="V36" s="7">
        <v>9999999999</v>
      </c>
      <c r="W36" s="8" t="s">
        <v>43</v>
      </c>
      <c r="X36" s="7" t="s">
        <v>37</v>
      </c>
      <c r="Y36" s="8" t="s">
        <v>38</v>
      </c>
      <c r="Z36" s="7" t="s">
        <v>67</v>
      </c>
      <c r="AA36" s="8" t="s">
        <v>68</v>
      </c>
      <c r="AB36" s="9">
        <v>0.98584930000000004</v>
      </c>
    </row>
    <row r="37" spans="1:28" x14ac:dyDescent="0.35">
      <c r="A37" s="4">
        <v>5885</v>
      </c>
      <c r="B37" s="5" t="s">
        <v>137</v>
      </c>
      <c r="C37" s="6">
        <v>43795</v>
      </c>
      <c r="D37" s="4">
        <v>188</v>
      </c>
      <c r="E37" s="8" t="s">
        <v>55</v>
      </c>
      <c r="F37" s="7" t="s">
        <v>59</v>
      </c>
      <c r="G37" s="8" t="s">
        <v>60</v>
      </c>
      <c r="H37" s="7" t="str">
        <f>"000002"</f>
        <v>000002</v>
      </c>
      <c r="I37" s="6">
        <v>43191</v>
      </c>
      <c r="J37" s="7" t="str">
        <f>"000044"</f>
        <v>000044</v>
      </c>
      <c r="K37" s="6">
        <v>43782</v>
      </c>
      <c r="L37" s="7" t="str">
        <f>"000042"</f>
        <v>000042</v>
      </c>
      <c r="M37" s="6">
        <v>43783</v>
      </c>
      <c r="N37" s="7">
        <v>16</v>
      </c>
      <c r="O37" s="7" t="str">
        <f>"006334"</f>
        <v>006334</v>
      </c>
      <c r="P37" s="6">
        <v>43791</v>
      </c>
      <c r="Q37" s="9">
        <v>5.6036400000000004</v>
      </c>
      <c r="R37" s="9">
        <v>0.79788999999999999</v>
      </c>
      <c r="S37" s="9">
        <v>4.8057499999999997</v>
      </c>
      <c r="T37" s="7">
        <v>13</v>
      </c>
      <c r="U37" s="6">
        <v>43795</v>
      </c>
      <c r="V37" s="7">
        <v>9448510301</v>
      </c>
      <c r="W37" s="8" t="s">
        <v>54</v>
      </c>
      <c r="X37" s="7" t="s">
        <v>34</v>
      </c>
      <c r="Y37" s="8" t="s">
        <v>33</v>
      </c>
      <c r="Z37" s="7" t="s">
        <v>48</v>
      </c>
      <c r="AA37" s="8" t="s">
        <v>49</v>
      </c>
      <c r="AB37" s="9">
        <v>5.6036400000000007E-2</v>
      </c>
    </row>
    <row r="38" spans="1:28" x14ac:dyDescent="0.35">
      <c r="A38" s="4">
        <v>5886</v>
      </c>
      <c r="B38" s="5" t="s">
        <v>138</v>
      </c>
      <c r="C38" s="6">
        <v>43802</v>
      </c>
      <c r="D38" s="4">
        <v>188</v>
      </c>
      <c r="E38" s="8" t="s">
        <v>55</v>
      </c>
      <c r="F38" s="7" t="s">
        <v>56</v>
      </c>
      <c r="G38" s="8" t="s">
        <v>57</v>
      </c>
      <c r="H38" s="7" t="str">
        <f>"000008"</f>
        <v>000008</v>
      </c>
      <c r="I38" s="6">
        <v>43120</v>
      </c>
      <c r="J38" s="7" t="str">
        <f>"000029"</f>
        <v>000029</v>
      </c>
      <c r="K38" s="6">
        <v>43362</v>
      </c>
      <c r="L38" s="7" t="str">
        <f>"000157"</f>
        <v>000157</v>
      </c>
      <c r="M38" s="6">
        <v>43363</v>
      </c>
      <c r="N38" s="7">
        <v>18</v>
      </c>
      <c r="O38" s="7" t="str">
        <f>"006673"</f>
        <v>006673</v>
      </c>
      <c r="P38" s="6">
        <v>43388</v>
      </c>
      <c r="Q38" s="9">
        <v>35.414400000000001</v>
      </c>
      <c r="R38" s="9">
        <v>1.7323999999999999</v>
      </c>
      <c r="S38" s="9">
        <v>33.682000000000002</v>
      </c>
      <c r="T38" s="7">
        <v>13</v>
      </c>
      <c r="U38" s="6">
        <v>43802</v>
      </c>
      <c r="V38" s="7">
        <v>8095132345</v>
      </c>
      <c r="W38" s="8" t="s">
        <v>139</v>
      </c>
      <c r="X38" s="7" t="s">
        <v>44</v>
      </c>
      <c r="Y38" s="8" t="s">
        <v>45</v>
      </c>
      <c r="Z38" s="7" t="s">
        <v>46</v>
      </c>
      <c r="AA38" s="8" t="s">
        <v>47</v>
      </c>
      <c r="AB38" s="9">
        <v>0.35414400000000001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2020-01-30T07:06:55Z</dcterms:modified>
</cp:coreProperties>
</file>