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J21" i="1"/>
  <c r="H21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<sst xmlns="http://schemas.openxmlformats.org/spreadsheetml/2006/main" count="208" uniqueCount="110">
  <si>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</si>
  <si>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</si>
  <si>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</si>
  <si>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</si>
  <si>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</si>
  <si>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</si>
  <si>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</si>
  <si>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</si>
  <si>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</si>
  <si>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</si>
  <si>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</si>
  <si>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</si>
  <si>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</si>
  <si>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</si>
  <si>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</si>
  <si>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</si>
  <si>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</si>
  <si>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</si>
  <si>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</si>
  <si>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</si>
  <si>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</si>
  <si>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</si>
  <si>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</si>
  <si>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</si>
  <si>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</si>
  <si>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</si>
  <si>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</si>
  <si>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</si>
  <si>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</si>
  <si>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</si>
  <si>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</si>
  <si>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</si>
  <si>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</si>
  <si>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</si>
  <si>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</si>
  <si>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P3158</t>
  </si>
  <si>
    <t>SIP Infrastructure Project works</t>
  </si>
  <si>
    <t>KRIDL</t>
  </si>
  <si>
    <t>P2178</t>
  </si>
  <si>
    <t>Works sanctioned by Dy. Mayor</t>
  </si>
  <si>
    <t>P3106</t>
  </si>
  <si>
    <t>Nagarothana Works</t>
  </si>
  <si>
    <t>ddo313</t>
  </si>
  <si>
    <t xml:space="preserve"> Chief Engineer SWD Central Zone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</si>
  <si>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</si>
  <si>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</si>
  <si>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ddo439</t>
  </si>
  <si>
    <t xml:space="preserve"> Executive Engineer Electrical Division Bomanahalli Zone</t>
  </si>
  <si>
    <t>ddo440</t>
  </si>
  <si>
    <t xml:space="preserve"> Assistant Executive Engineer Bommanahalli Sub Division Bomanahalli Zone</t>
  </si>
  <si>
    <t>Executive Engineer -01</t>
  </si>
  <si>
    <t>H SRINIVAS REDDY</t>
  </si>
  <si>
    <t>ddo438</t>
  </si>
  <si>
    <t xml:space="preserve"> Executive Engineer Project Division Bomanahalli Zone</t>
  </si>
  <si>
    <t>Honga Sandra</t>
  </si>
  <si>
    <t>189-18-000001</t>
  </si>
  <si>
    <t>Improvements and raising of existing retaining wall of drain from Begur tank upto Oxford collage in Hongasandra ward No. 189 in Bommanahalli zone</t>
  </si>
  <si>
    <t>Sri. Nadimpali Purushotham Raju</t>
  </si>
  <si>
    <t>189-16-000001</t>
  </si>
  <si>
    <t>Annual Operation and Maintenance of street lighting system in ward no-189 Package B7of Bommanahalli zone.</t>
  </si>
  <si>
    <t>M/s Ramya Electricals</t>
  </si>
  <si>
    <t>189-17-000001</t>
  </si>
  <si>
    <t>Installation of CC T.V Camera at Hongasandra in ward no 189</t>
  </si>
  <si>
    <t>189-18-000032</t>
  </si>
  <si>
    <t>Development of Parks in Hongasandra Ward No189</t>
  </si>
  <si>
    <t>KRIDl</t>
  </si>
  <si>
    <t>189-17-000015</t>
  </si>
  <si>
    <t>CC pavement to road near bus stop behind Anjaneya temple, Hongasandra ward No. 189</t>
  </si>
  <si>
    <t>H Srinivas Reddy</t>
  </si>
  <si>
    <t>189-16-000006</t>
  </si>
  <si>
    <t>Construction of RCC drain and CC patch work in Shanthi Nagara layout and surrounding area in ward No. 189 Hongasandra</t>
  </si>
  <si>
    <t>H S Boopendra</t>
  </si>
  <si>
    <t>189-17-000018</t>
  </si>
  <si>
    <t>Construction of RCC drain and CC road near Srinivasa choultry in ward No. 189 Hongasandra</t>
  </si>
  <si>
    <t>189-17-000002</t>
  </si>
  <si>
    <t>Construction of RCC drain with covering slab in Adarsha layout of ward no 189 Hongasandra</t>
  </si>
  <si>
    <t>189-18-000031</t>
  </si>
  <si>
    <t xml:space="preserve">Providing LED street Lights at Hongasandra and surroundings in Ward No189 </t>
  </si>
  <si>
    <t xml:space="preserve"> M/s.Executive Engineer-01 KRIDL</t>
  </si>
  <si>
    <t>July</t>
  </si>
  <si>
    <t>189-17-000037</t>
  </si>
  <si>
    <t xml:space="preserve">Providing drinking water works in Ward No 189 Bommanahalli Division </t>
  </si>
  <si>
    <t>P3110</t>
  </si>
  <si>
    <t>14th Finance Commission Grant Works</t>
  </si>
  <si>
    <t>189-17-000038</t>
  </si>
  <si>
    <t>Engagement of Gangman and Hiring of Tractor Tippers for cleaning and Maintenance of road side drains and other cleaning works in works in ward no 189</t>
  </si>
  <si>
    <t>189-17-000039</t>
  </si>
  <si>
    <t>Providing CC Camera at Garbage Block Spots in ward no 189</t>
  </si>
  <si>
    <t>SRINIVAS MURTHY N</t>
  </si>
  <si>
    <t>189-17-000004</t>
  </si>
  <si>
    <t>Providing CC road and RCC drain at APR Choultry cross roads in ward no 189 Hongasandra</t>
  </si>
  <si>
    <t>189-17-000008</t>
  </si>
  <si>
    <t>Providing CC road and drain at Ambedkar colony in ward no 189 Hongasandra</t>
  </si>
  <si>
    <t>September</t>
  </si>
  <si>
    <t>189-16-000008</t>
  </si>
  <si>
    <t>Reasphalting of bad reaches in ward No. 189 Hongasandra</t>
  </si>
  <si>
    <t>H N ROOPESH KUMAR</t>
  </si>
  <si>
    <t>November</t>
  </si>
  <si>
    <t>189-16-000003</t>
  </si>
  <si>
    <t>Emergency Grants in ward No. 189 Hongasandra</t>
  </si>
  <si>
    <t>Sri.Sadashiv Charappa Biradar</t>
  </si>
  <si>
    <t>189-18-000005</t>
  </si>
  <si>
    <t>Potholes filling in Adarsha layout and surrounding area in ward No. 189</t>
  </si>
  <si>
    <t>Nanjundaiah murthy srinivas</t>
  </si>
  <si>
    <t>December</t>
  </si>
  <si>
    <t>189-19-000007</t>
  </si>
  <si>
    <t>Providing CC roads in Munisubba reddy layout in Hongasandra ward no 189</t>
  </si>
  <si>
    <t>RAJANNA M</t>
  </si>
  <si>
    <t>P3296</t>
  </si>
  <si>
    <t>14th Finance Commission Works - Road and Footpath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</si>
</sst>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>
      <selection activeCell="E3" sqref="E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1.179687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5887</v>
      </c>
      <c r="B2" s="5" t="s">
        <v>28</v>
      </c>
      <c r="C2" s="6">
        <v>43579</v>
      </c>
      <c r="D2" s="7">
        <v>189</v>
      </c>
      <c r="E2" s="8" t="s">
        <v>54</v>
      </c>
      <c r="F2" s="7" t="s">
        <v>55</v>
      </c>
      <c r="G2" s="8" t="s">
        <v>56</v>
      </c>
      <c r="H2" s="7" t="str">
        <f>"000013"</f>
        <v>000013</v>
      </c>
      <c r="I2" s="6">
        <v>43130</v>
      </c>
      <c r="J2" s="7" t="str">
        <f>"000059"</f>
        <v>000059</v>
      </c>
      <c r="K2" s="6">
        <v>43544</v>
      </c>
      <c r="L2" s="7" t="str">
        <f>"000304"</f>
        <v>000304</v>
      </c>
      <c r="M2" s="6">
        <v>43545</v>
      </c>
      <c r="N2" s="7">
        <v>18</v>
      </c>
      <c r="O2" s="7" t="str">
        <f>"000895"</f>
        <v>000895</v>
      </c>
      <c r="P2" s="6">
        <v>43578</v>
      </c>
      <c r="Q2" s="9">
        <v>54.93</v>
      </c>
      <c r="R2" s="9">
        <v>2.3159000000000001</v>
      </c>
      <c r="S2" s="9">
        <v>52.614100000000001</v>
      </c>
      <c r="T2" s="7">
        <v>26</v>
      </c>
      <c r="U2" s="6">
        <v>43579</v>
      </c>
      <c r="V2" s="7">
        <v>9845936816</v>
      </c>
      <c r="W2" s="8" t="s">
        <v>57</v>
      </c>
      <c r="X2" s="7" t="s">
        <v>40</v>
      </c>
      <c r="Y2" s="8" t="s">
        <v>41</v>
      </c>
      <c r="Z2" s="7" t="s">
        <v>42</v>
      </c>
      <c r="AA2" s="8" t="s">
        <v>43</v>
      </c>
      <c r="AB2" s="9">
        <f t="shared" ref="AB2:AB10" si="0">Q2/100</f>
        <v>0.54930000000000001</v>
      </c>
    </row>
    <row r="3" spans="1:28" x14ac:dyDescent="0.35">
      <c r="A3" s="4">
        <v>5888</v>
      </c>
      <c r="B3" s="5" t="s">
        <v>28</v>
      </c>
      <c r="C3" s="6">
        <v>43580</v>
      </c>
      <c r="D3" s="7">
        <v>189</v>
      </c>
      <c r="E3" s="8" t="s">
        <v>54</v>
      </c>
      <c r="F3" s="7" t="s">
        <v>58</v>
      </c>
      <c r="G3" s="8" t="s">
        <v>59</v>
      </c>
      <c r="H3" s="7" t="str">
        <f>"000010"</f>
        <v>000010</v>
      </c>
      <c r="I3" s="6">
        <v>42931</v>
      </c>
      <c r="J3" s="7" t="str">
        <f>"000076"</f>
        <v>000076</v>
      </c>
      <c r="K3" s="6">
        <v>43483</v>
      </c>
      <c r="L3" s="7" t="str">
        <f>"000089"</f>
        <v>000089</v>
      </c>
      <c r="M3" s="6">
        <v>43493</v>
      </c>
      <c r="N3" s="7">
        <v>16</v>
      </c>
      <c r="O3" s="7" t="str">
        <f>"001056"</f>
        <v>001056</v>
      </c>
      <c r="P3" s="6">
        <v>43581</v>
      </c>
      <c r="Q3" s="9">
        <v>0.99365999999999999</v>
      </c>
      <c r="R3" s="9">
        <v>0.14563000000000001</v>
      </c>
      <c r="S3" s="9">
        <v>0.84802999999999995</v>
      </c>
      <c r="T3" s="7">
        <v>29</v>
      </c>
      <c r="U3" s="6">
        <v>43580</v>
      </c>
      <c r="V3" s="7">
        <v>9448522800</v>
      </c>
      <c r="W3" s="8" t="s">
        <v>60</v>
      </c>
      <c r="X3" s="7" t="s">
        <v>34</v>
      </c>
      <c r="Y3" s="8" t="s">
        <v>33</v>
      </c>
      <c r="Z3" s="7" t="s">
        <v>46</v>
      </c>
      <c r="AA3" s="8" t="s">
        <v>47</v>
      </c>
      <c r="AB3" s="9">
        <f t="shared" si="0"/>
        <v>9.9366000000000003E-3</v>
      </c>
    </row>
    <row r="4" spans="1:28" x14ac:dyDescent="0.35">
      <c r="A4" s="4">
        <v>5889</v>
      </c>
      <c r="B4" s="5" t="s">
        <v>28</v>
      </c>
      <c r="C4" s="6">
        <v>43582</v>
      </c>
      <c r="D4" s="7">
        <v>189</v>
      </c>
      <c r="E4" s="8" t="s">
        <v>54</v>
      </c>
      <c r="F4" s="7" t="s">
        <v>58</v>
      </c>
      <c r="G4" s="8" t="s">
        <v>59</v>
      </c>
      <c r="H4" s="7" t="str">
        <f>"000010"</f>
        <v>000010</v>
      </c>
      <c r="I4" s="6">
        <v>42931</v>
      </c>
      <c r="J4" s="7" t="str">
        <f>"000076"</f>
        <v>000076</v>
      </c>
      <c r="K4" s="6">
        <v>43483</v>
      </c>
      <c r="L4" s="7" t="str">
        <f>"000089"</f>
        <v>000089</v>
      </c>
      <c r="M4" s="6">
        <v>43493</v>
      </c>
      <c r="N4" s="7">
        <v>16</v>
      </c>
      <c r="O4" s="7" t="str">
        <f>"001056"</f>
        <v>001056</v>
      </c>
      <c r="P4" s="6">
        <v>43581</v>
      </c>
      <c r="Q4" s="9">
        <v>10.93033</v>
      </c>
      <c r="R4" s="9">
        <v>1.5862499999999999</v>
      </c>
      <c r="S4" s="9">
        <v>9.3440799999999999</v>
      </c>
      <c r="T4" s="7">
        <v>32</v>
      </c>
      <c r="U4" s="6">
        <v>43582</v>
      </c>
      <c r="V4" s="7">
        <v>9448522800</v>
      </c>
      <c r="W4" s="8" t="s">
        <v>60</v>
      </c>
      <c r="X4" s="7" t="s">
        <v>34</v>
      </c>
      <c r="Y4" s="8" t="s">
        <v>33</v>
      </c>
      <c r="Z4" s="7" t="s">
        <v>46</v>
      </c>
      <c r="AA4" s="8" t="s">
        <v>47</v>
      </c>
      <c r="AB4" s="9">
        <f t="shared" si="0"/>
        <v>0.10930329999999999</v>
      </c>
    </row>
    <row r="5" spans="1:28" x14ac:dyDescent="0.35">
      <c r="A5" s="4">
        <v>5890</v>
      </c>
      <c r="B5" s="5" t="s">
        <v>32</v>
      </c>
      <c r="C5" s="6">
        <v>43591</v>
      </c>
      <c r="D5" s="7">
        <v>189</v>
      </c>
      <c r="E5" s="8" t="s">
        <v>54</v>
      </c>
      <c r="F5" s="7" t="s">
        <v>61</v>
      </c>
      <c r="G5" s="8" t="s">
        <v>62</v>
      </c>
      <c r="H5" s="7" t="str">
        <f>"000021"</f>
        <v>000021</v>
      </c>
      <c r="I5" s="6">
        <v>42949</v>
      </c>
      <c r="J5" s="7" t="str">
        <f>"000031"</f>
        <v>000031</v>
      </c>
      <c r="K5" s="6">
        <v>42965</v>
      </c>
      <c r="L5" s="7" t="str">
        <f>"000031"</f>
        <v>000031</v>
      </c>
      <c r="M5" s="6">
        <v>42965</v>
      </c>
      <c r="N5" s="7">
        <v>17</v>
      </c>
      <c r="O5" s="7" t="str">
        <f>"001291"</f>
        <v>001291</v>
      </c>
      <c r="P5" s="6">
        <v>43587</v>
      </c>
      <c r="Q5" s="9">
        <v>9.8936100000000007</v>
      </c>
      <c r="R5" s="9">
        <v>1.47441</v>
      </c>
      <c r="S5" s="9">
        <v>8.4192</v>
      </c>
      <c r="T5" s="7">
        <v>37</v>
      </c>
      <c r="U5" s="6">
        <v>43591</v>
      </c>
      <c r="V5" s="7">
        <v>9845185234</v>
      </c>
      <c r="W5" s="8" t="s">
        <v>50</v>
      </c>
      <c r="X5" s="7" t="s">
        <v>38</v>
      </c>
      <c r="Y5" s="8" t="s">
        <v>39</v>
      </c>
      <c r="Z5" s="7" t="s">
        <v>46</v>
      </c>
      <c r="AA5" s="8" t="s">
        <v>47</v>
      </c>
      <c r="AB5" s="9">
        <f t="shared" si="0"/>
        <v>9.8936100000000013E-2</v>
      </c>
    </row>
    <row r="6" spans="1:28" x14ac:dyDescent="0.35">
      <c r="A6" s="4">
        <v>5891</v>
      </c>
      <c r="B6" s="5" t="s">
        <v>32</v>
      </c>
      <c r="C6" s="6">
        <v>43601</v>
      </c>
      <c r="D6" s="7">
        <v>189</v>
      </c>
      <c r="E6" s="8" t="s">
        <v>54</v>
      </c>
      <c r="F6" s="7" t="s">
        <v>63</v>
      </c>
      <c r="G6" s="8" t="s">
        <v>64</v>
      </c>
      <c r="H6" s="7" t="str">
        <f>"000094"</f>
        <v>000094</v>
      </c>
      <c r="I6" s="6">
        <v>43490</v>
      </c>
      <c r="J6" s="7" t="str">
        <f>"000105"</f>
        <v>000105</v>
      </c>
      <c r="K6" s="6">
        <v>43554</v>
      </c>
      <c r="L6" s="7" t="str">
        <f>"000241"</f>
        <v>000241</v>
      </c>
      <c r="M6" s="6">
        <v>43554</v>
      </c>
      <c r="N6" s="7">
        <v>18</v>
      </c>
      <c r="O6" s="7" t="str">
        <f>"001619"</f>
        <v>001619</v>
      </c>
      <c r="P6" s="6">
        <v>43600</v>
      </c>
      <c r="Q6" s="9">
        <v>49.967619999999997</v>
      </c>
      <c r="R6" s="9">
        <v>5.2162199999999999</v>
      </c>
      <c r="S6" s="9">
        <v>44.751399999999997</v>
      </c>
      <c r="T6" s="7">
        <v>47</v>
      </c>
      <c r="U6" s="6">
        <v>43601</v>
      </c>
      <c r="V6" s="7">
        <v>9999999999</v>
      </c>
      <c r="W6" s="8" t="s">
        <v>65</v>
      </c>
      <c r="X6" s="7" t="s">
        <v>35</v>
      </c>
      <c r="Y6" s="8" t="s">
        <v>36</v>
      </c>
      <c r="Z6" s="7" t="s">
        <v>48</v>
      </c>
      <c r="AA6" s="8" t="s">
        <v>49</v>
      </c>
      <c r="AB6" s="9">
        <f t="shared" si="0"/>
        <v>0.49967619999999996</v>
      </c>
    </row>
    <row r="7" spans="1:28" x14ac:dyDescent="0.35">
      <c r="A7" s="4">
        <v>5892</v>
      </c>
      <c r="B7" s="5" t="s">
        <v>32</v>
      </c>
      <c r="C7" s="6">
        <v>43603</v>
      </c>
      <c r="D7" s="7">
        <v>189</v>
      </c>
      <c r="E7" s="8" t="s">
        <v>54</v>
      </c>
      <c r="F7" s="7" t="s">
        <v>66</v>
      </c>
      <c r="G7" s="8" t="s">
        <v>67</v>
      </c>
      <c r="H7" s="7" t="str">
        <f>"000091"</f>
        <v>000091</v>
      </c>
      <c r="I7" s="6">
        <v>42791</v>
      </c>
      <c r="J7" s="7" t="str">
        <f>"000008"</f>
        <v>000008</v>
      </c>
      <c r="K7" s="6">
        <v>43014</v>
      </c>
      <c r="L7" s="7" t="str">
        <f>"000012"</f>
        <v>000012</v>
      </c>
      <c r="M7" s="6">
        <v>43014</v>
      </c>
      <c r="N7" s="7">
        <v>17</v>
      </c>
      <c r="O7" s="7" t="str">
        <f>"001671"</f>
        <v>001671</v>
      </c>
      <c r="P7" s="6">
        <v>43602</v>
      </c>
      <c r="Q7" s="9">
        <v>19.511289999999999</v>
      </c>
      <c r="R7" s="9">
        <v>2.1607099999999999</v>
      </c>
      <c r="S7" s="9">
        <v>17.350580000000001</v>
      </c>
      <c r="T7" s="7">
        <v>50</v>
      </c>
      <c r="U7" s="6">
        <v>43603</v>
      </c>
      <c r="V7" s="7">
        <v>9448907777</v>
      </c>
      <c r="W7" s="8" t="s">
        <v>68</v>
      </c>
      <c r="X7" s="7" t="s">
        <v>30</v>
      </c>
      <c r="Y7" s="8" t="s">
        <v>31</v>
      </c>
      <c r="Z7" s="7" t="s">
        <v>48</v>
      </c>
      <c r="AA7" s="8" t="s">
        <v>49</v>
      </c>
      <c r="AB7" s="9">
        <f t="shared" si="0"/>
        <v>0.19511289999999998</v>
      </c>
    </row>
    <row r="8" spans="1:28" x14ac:dyDescent="0.35">
      <c r="A8" s="4">
        <v>5893</v>
      </c>
      <c r="B8" s="5" t="s">
        <v>32</v>
      </c>
      <c r="C8" s="6">
        <v>43603</v>
      </c>
      <c r="D8" s="7">
        <v>189</v>
      </c>
      <c r="E8" s="8" t="s">
        <v>54</v>
      </c>
      <c r="F8" s="7" t="s">
        <v>69</v>
      </c>
      <c r="G8" s="8" t="s">
        <v>70</v>
      </c>
      <c r="H8" s="7" t="str">
        <f>"000047"</f>
        <v>000047</v>
      </c>
      <c r="I8" s="6">
        <v>42425</v>
      </c>
      <c r="J8" s="7" t="str">
        <f>"000009"</f>
        <v>000009</v>
      </c>
      <c r="K8" s="6">
        <v>43014</v>
      </c>
      <c r="L8" s="7" t="str">
        <f>"000013"</f>
        <v>000013</v>
      </c>
      <c r="M8" s="6">
        <v>43014</v>
      </c>
      <c r="N8" s="7">
        <v>16</v>
      </c>
      <c r="O8" s="7" t="str">
        <f>"001672"</f>
        <v>001672</v>
      </c>
      <c r="P8" s="6">
        <v>43602</v>
      </c>
      <c r="Q8" s="9">
        <v>20.585319999999999</v>
      </c>
      <c r="R8" s="9">
        <v>2.4699800000000001</v>
      </c>
      <c r="S8" s="9">
        <v>18.11534</v>
      </c>
      <c r="T8" s="7">
        <v>50</v>
      </c>
      <c r="U8" s="6">
        <v>43603</v>
      </c>
      <c r="V8" s="7">
        <v>9060705050</v>
      </c>
      <c r="W8" s="8" t="s">
        <v>71</v>
      </c>
      <c r="X8" s="7" t="s">
        <v>30</v>
      </c>
      <c r="Y8" s="8" t="s">
        <v>31</v>
      </c>
      <c r="Z8" s="7" t="s">
        <v>48</v>
      </c>
      <c r="AA8" s="8" t="s">
        <v>49</v>
      </c>
      <c r="AB8" s="9">
        <f t="shared" si="0"/>
        <v>0.20585319999999999</v>
      </c>
    </row>
    <row r="9" spans="1:28" x14ac:dyDescent="0.35">
      <c r="A9" s="4">
        <v>5894</v>
      </c>
      <c r="B9" s="5" t="s">
        <v>32</v>
      </c>
      <c r="C9" s="6">
        <v>43603</v>
      </c>
      <c r="D9" s="7">
        <v>189</v>
      </c>
      <c r="E9" s="8" t="s">
        <v>54</v>
      </c>
      <c r="F9" s="7" t="s">
        <v>72</v>
      </c>
      <c r="G9" s="8" t="s">
        <v>73</v>
      </c>
      <c r="H9" s="7" t="str">
        <f>"000077"</f>
        <v>000077</v>
      </c>
      <c r="I9" s="6">
        <v>42791</v>
      </c>
      <c r="J9" s="7" t="str">
        <f>"000007"</f>
        <v>000007</v>
      </c>
      <c r="K9" s="6">
        <v>43012</v>
      </c>
      <c r="L9" s="7" t="str">
        <f>"000011"</f>
        <v>000011</v>
      </c>
      <c r="M9" s="6">
        <v>43012</v>
      </c>
      <c r="N9" s="7">
        <v>17</v>
      </c>
      <c r="O9" s="7" t="str">
        <f>"001676"</f>
        <v>001676</v>
      </c>
      <c r="P9" s="6">
        <v>43602</v>
      </c>
      <c r="Q9" s="9">
        <v>19.665749999999999</v>
      </c>
      <c r="R9" s="9">
        <v>1.77474</v>
      </c>
      <c r="S9" s="9">
        <v>17.891010000000001</v>
      </c>
      <c r="T9" s="7">
        <v>50</v>
      </c>
      <c r="U9" s="6">
        <v>43603</v>
      </c>
      <c r="V9" s="7">
        <v>9448907777</v>
      </c>
      <c r="W9" s="8" t="s">
        <v>51</v>
      </c>
      <c r="X9" s="7" t="s">
        <v>30</v>
      </c>
      <c r="Y9" s="8" t="s">
        <v>31</v>
      </c>
      <c r="Z9" s="7" t="s">
        <v>48</v>
      </c>
      <c r="AA9" s="8" t="s">
        <v>49</v>
      </c>
      <c r="AB9" s="9">
        <f t="shared" si="0"/>
        <v>0.19665749999999999</v>
      </c>
    </row>
    <row r="10" spans="1:28" x14ac:dyDescent="0.35">
      <c r="A10" s="4">
        <v>5895</v>
      </c>
      <c r="B10" s="5" t="s">
        <v>32</v>
      </c>
      <c r="C10" s="6">
        <v>43615</v>
      </c>
      <c r="D10" s="7">
        <v>189</v>
      </c>
      <c r="E10" s="8" t="s">
        <v>54</v>
      </c>
      <c r="F10" s="7" t="s">
        <v>74</v>
      </c>
      <c r="G10" s="8" t="s">
        <v>75</v>
      </c>
      <c r="H10" s="7" t="str">
        <f>"000039"</f>
        <v>000039</v>
      </c>
      <c r="I10" s="6">
        <v>42908</v>
      </c>
      <c r="J10" s="7" t="str">
        <f>"000035"</f>
        <v>000035</v>
      </c>
      <c r="K10" s="6">
        <v>43069</v>
      </c>
      <c r="L10" s="7" t="str">
        <f>"000035"</f>
        <v>000035</v>
      </c>
      <c r="M10" s="6">
        <v>43069</v>
      </c>
      <c r="N10" s="7">
        <v>17</v>
      </c>
      <c r="O10" s="7" t="str">
        <f>"002239"</f>
        <v>002239</v>
      </c>
      <c r="P10" s="6">
        <v>43613</v>
      </c>
      <c r="Q10" s="9">
        <v>59.321899999999999</v>
      </c>
      <c r="R10" s="9">
        <v>6.5548200000000003</v>
      </c>
      <c r="S10" s="9">
        <v>52.76708</v>
      </c>
      <c r="T10" s="7">
        <v>65</v>
      </c>
      <c r="U10" s="6">
        <v>43615</v>
      </c>
      <c r="V10" s="7">
        <v>9999999999</v>
      </c>
      <c r="W10" s="8" t="s">
        <v>37</v>
      </c>
      <c r="X10" s="7" t="s">
        <v>44</v>
      </c>
      <c r="Y10" s="8" t="s">
        <v>45</v>
      </c>
      <c r="Z10" s="7" t="s">
        <v>52</v>
      </c>
      <c r="AA10" s="8" t="s">
        <v>53</v>
      </c>
      <c r="AB10" s="9">
        <f t="shared" si="0"/>
        <v>0.59321899999999994</v>
      </c>
    </row>
    <row r="11" spans="1:28" x14ac:dyDescent="0.35">
      <c r="A11" s="4">
        <v>5896</v>
      </c>
      <c r="B11" s="5" t="s">
        <v>29</v>
      </c>
      <c r="C11" s="6">
        <v>43633</v>
      </c>
      <c r="D11" s="7">
        <v>189</v>
      </c>
      <c r="E11" s="8" t="s">
        <v>54</v>
      </c>
      <c r="F11" s="7" t="s">
        <v>76</v>
      </c>
      <c r="G11" s="8" t="s">
        <v>77</v>
      </c>
      <c r="H11" s="7" t="str">
        <f>"000098"</f>
        <v>000098</v>
      </c>
      <c r="I11" s="6">
        <v>43514</v>
      </c>
      <c r="J11" s="7" t="str">
        <f>"000094"</f>
        <v>000094</v>
      </c>
      <c r="K11" s="6">
        <v>43516</v>
      </c>
      <c r="L11" s="7" t="str">
        <f>"000096"</f>
        <v>000096</v>
      </c>
      <c r="M11" s="6">
        <v>43516</v>
      </c>
      <c r="N11" s="7">
        <v>18</v>
      </c>
      <c r="O11" s="7" t="str">
        <f>"002722"</f>
        <v>002722</v>
      </c>
      <c r="P11" s="6">
        <v>43629</v>
      </c>
      <c r="Q11" s="9">
        <v>149.94762</v>
      </c>
      <c r="R11" s="9">
        <v>19.34327</v>
      </c>
      <c r="S11" s="9">
        <v>130.60435000000001</v>
      </c>
      <c r="T11" s="7">
        <v>87</v>
      </c>
      <c r="U11" s="6">
        <v>43633</v>
      </c>
      <c r="V11" s="7">
        <v>9945510720</v>
      </c>
      <c r="W11" s="8" t="s">
        <v>78</v>
      </c>
      <c r="X11" s="7" t="s">
        <v>35</v>
      </c>
      <c r="Y11" s="8" t="s">
        <v>36</v>
      </c>
      <c r="Z11" s="7" t="s">
        <v>46</v>
      </c>
      <c r="AA11" s="8" t="s">
        <v>47</v>
      </c>
      <c r="AB11" s="9">
        <v>1.4994761999999999</v>
      </c>
    </row>
    <row r="12" spans="1:28" x14ac:dyDescent="0.35">
      <c r="A12" s="4">
        <v>5897</v>
      </c>
      <c r="B12" s="5" t="s">
        <v>79</v>
      </c>
      <c r="C12" s="6">
        <v>43650</v>
      </c>
      <c r="D12" s="7">
        <v>189</v>
      </c>
      <c r="E12" s="8" t="s">
        <v>54</v>
      </c>
      <c r="F12" s="7" t="s">
        <v>80</v>
      </c>
      <c r="G12" s="10" t="s">
        <v>81</v>
      </c>
      <c r="H12" s="7" t="str">
        <f>"000122"</f>
        <v>000122</v>
      </c>
      <c r="I12" s="6">
        <v>43139</v>
      </c>
      <c r="J12" s="7" t="str">
        <f>"000049"</f>
        <v>000049</v>
      </c>
      <c r="K12" s="6">
        <v>43448</v>
      </c>
      <c r="L12" s="7" t="str">
        <f>"000047"</f>
        <v>000047</v>
      </c>
      <c r="M12" s="6">
        <v>43451</v>
      </c>
      <c r="N12" s="7">
        <v>17</v>
      </c>
      <c r="O12" s="7" t="str">
        <f>"003251"</f>
        <v>003251</v>
      </c>
      <c r="P12" s="6">
        <v>43645</v>
      </c>
      <c r="Q12" s="11">
        <v>12.580080000000001</v>
      </c>
      <c r="R12" s="11">
        <v>1.3834900000000001</v>
      </c>
      <c r="S12" s="11">
        <v>11.19659</v>
      </c>
      <c r="T12" s="7">
        <v>106</v>
      </c>
      <c r="U12" s="6">
        <v>43650</v>
      </c>
      <c r="V12" s="7">
        <v>9999999999</v>
      </c>
      <c r="W12" s="10" t="s">
        <v>37</v>
      </c>
      <c r="X12" s="7" t="s">
        <v>82</v>
      </c>
      <c r="Y12" s="10" t="s">
        <v>83</v>
      </c>
      <c r="Z12" s="7" t="s">
        <v>52</v>
      </c>
      <c r="AA12" s="10" t="s">
        <v>53</v>
      </c>
      <c r="AB12" s="11">
        <f t="shared" ref="AB12:AB18" si="1">Q12/100</f>
        <v>0.12580080000000002</v>
      </c>
    </row>
    <row r="13" spans="1:28" x14ac:dyDescent="0.35">
      <c r="A13" s="4">
        <v>5898</v>
      </c>
      <c r="B13" s="5" t="s">
        <v>79</v>
      </c>
      <c r="C13" s="6">
        <v>43650</v>
      </c>
      <c r="D13" s="7">
        <v>189</v>
      </c>
      <c r="E13" s="8" t="s">
        <v>54</v>
      </c>
      <c r="F13" s="7" t="s">
        <v>84</v>
      </c>
      <c r="G13" s="10" t="s">
        <v>85</v>
      </c>
      <c r="H13" s="7" t="str">
        <f>"000199"</f>
        <v>000199</v>
      </c>
      <c r="I13" s="6">
        <v>43182</v>
      </c>
      <c r="J13" s="7" t="str">
        <f>"000048"</f>
        <v>000048</v>
      </c>
      <c r="K13" s="6">
        <v>43448</v>
      </c>
      <c r="L13" s="7" t="str">
        <f>"000046"</f>
        <v>000046</v>
      </c>
      <c r="M13" s="6">
        <v>43451</v>
      </c>
      <c r="N13" s="7">
        <v>17</v>
      </c>
      <c r="O13" s="7" t="str">
        <f>"003252"</f>
        <v>003252</v>
      </c>
      <c r="P13" s="6">
        <v>43645</v>
      </c>
      <c r="Q13" s="11">
        <v>11.34883</v>
      </c>
      <c r="R13" s="11">
        <v>1.1632199999999999</v>
      </c>
      <c r="S13" s="11">
        <v>10.18561</v>
      </c>
      <c r="T13" s="7">
        <v>106</v>
      </c>
      <c r="U13" s="6">
        <v>43650</v>
      </c>
      <c r="V13" s="7">
        <v>9999999999</v>
      </c>
      <c r="W13" s="10" t="s">
        <v>37</v>
      </c>
      <c r="X13" s="7" t="s">
        <v>82</v>
      </c>
      <c r="Y13" s="10" t="s">
        <v>83</v>
      </c>
      <c r="Z13" s="7" t="s">
        <v>52</v>
      </c>
      <c r="AA13" s="10" t="s">
        <v>53</v>
      </c>
      <c r="AB13" s="11">
        <f t="shared" si="1"/>
        <v>0.1134883</v>
      </c>
    </row>
    <row r="14" spans="1:28" x14ac:dyDescent="0.35">
      <c r="A14" s="4">
        <v>5899</v>
      </c>
      <c r="B14" s="5" t="s">
        <v>79</v>
      </c>
      <c r="C14" s="6">
        <v>43650</v>
      </c>
      <c r="D14" s="7">
        <v>189</v>
      </c>
      <c r="E14" s="8" t="s">
        <v>54</v>
      </c>
      <c r="F14" s="7" t="s">
        <v>86</v>
      </c>
      <c r="G14" s="10" t="s">
        <v>87</v>
      </c>
      <c r="H14" s="7" t="str">
        <f>"000018"</f>
        <v>000018</v>
      </c>
      <c r="I14" s="6">
        <v>43091</v>
      </c>
      <c r="J14" s="7" t="str">
        <f>"000046"</f>
        <v>000046</v>
      </c>
      <c r="K14" s="6">
        <v>43439</v>
      </c>
      <c r="L14" s="7" t="str">
        <f>"000057"</f>
        <v>000057</v>
      </c>
      <c r="M14" s="6">
        <v>43507</v>
      </c>
      <c r="N14" s="7">
        <v>17</v>
      </c>
      <c r="O14" s="7" t="str">
        <f>"003272"</f>
        <v>003272</v>
      </c>
      <c r="P14" s="6">
        <v>43645</v>
      </c>
      <c r="Q14" s="11">
        <v>8.8473799999999994</v>
      </c>
      <c r="R14" s="11">
        <v>0.85306000000000004</v>
      </c>
      <c r="S14" s="11">
        <v>7.9943200000000001</v>
      </c>
      <c r="T14" s="7">
        <v>106</v>
      </c>
      <c r="U14" s="6">
        <v>43650</v>
      </c>
      <c r="V14" s="7">
        <v>9972039440</v>
      </c>
      <c r="W14" s="10" t="s">
        <v>88</v>
      </c>
      <c r="X14" s="7" t="s">
        <v>82</v>
      </c>
      <c r="Y14" s="10" t="s">
        <v>83</v>
      </c>
      <c r="Z14" s="7" t="s">
        <v>52</v>
      </c>
      <c r="AA14" s="10" t="s">
        <v>53</v>
      </c>
      <c r="AB14" s="11">
        <f t="shared" si="1"/>
        <v>8.8473799999999991E-2</v>
      </c>
    </row>
    <row r="15" spans="1:28" x14ac:dyDescent="0.35">
      <c r="A15" s="4">
        <v>5900</v>
      </c>
      <c r="B15" s="5" t="s">
        <v>79</v>
      </c>
      <c r="C15" s="6">
        <v>43654</v>
      </c>
      <c r="D15" s="7">
        <v>189</v>
      </c>
      <c r="E15" s="8" t="s">
        <v>54</v>
      </c>
      <c r="F15" s="7" t="s">
        <v>58</v>
      </c>
      <c r="G15" s="10" t="s">
        <v>59</v>
      </c>
      <c r="H15" s="7" t="str">
        <f>"000010"</f>
        <v>000010</v>
      </c>
      <c r="I15" s="6">
        <v>42931</v>
      </c>
      <c r="J15" s="7" t="str">
        <f>"000014"</f>
        <v>000014</v>
      </c>
      <c r="K15" s="6">
        <v>43630</v>
      </c>
      <c r="L15" s="7" t="str">
        <f>"000014"</f>
        <v>000014</v>
      </c>
      <c r="M15" s="6">
        <v>43633</v>
      </c>
      <c r="N15" s="7">
        <v>16</v>
      </c>
      <c r="O15" s="7" t="str">
        <f>"003351"</f>
        <v>003351</v>
      </c>
      <c r="P15" s="6">
        <v>43652</v>
      </c>
      <c r="Q15" s="11">
        <v>4.9683299999999999</v>
      </c>
      <c r="R15" s="11">
        <v>0.74034999999999995</v>
      </c>
      <c r="S15" s="11">
        <v>4.2279799999999996</v>
      </c>
      <c r="T15" s="7">
        <v>109</v>
      </c>
      <c r="U15" s="6">
        <v>43654</v>
      </c>
      <c r="V15" s="7">
        <v>9448522800</v>
      </c>
      <c r="W15" s="10" t="s">
        <v>60</v>
      </c>
      <c r="X15" s="7" t="s">
        <v>34</v>
      </c>
      <c r="Y15" s="10" t="s">
        <v>33</v>
      </c>
      <c r="Z15" s="7" t="s">
        <v>46</v>
      </c>
      <c r="AA15" s="10" t="s">
        <v>47</v>
      </c>
      <c r="AB15" s="11">
        <f t="shared" si="1"/>
        <v>4.96833E-2</v>
      </c>
    </row>
    <row r="16" spans="1:28" x14ac:dyDescent="0.35">
      <c r="A16" s="4">
        <v>5901</v>
      </c>
      <c r="B16" s="5" t="s">
        <v>79</v>
      </c>
      <c r="C16" s="6">
        <v>43669</v>
      </c>
      <c r="D16" s="7">
        <v>189</v>
      </c>
      <c r="E16" s="8" t="s">
        <v>54</v>
      </c>
      <c r="F16" s="7" t="s">
        <v>89</v>
      </c>
      <c r="G16" s="10" t="s">
        <v>90</v>
      </c>
      <c r="H16" s="7" t="str">
        <f>"000036"</f>
        <v>000036</v>
      </c>
      <c r="I16" s="6">
        <v>42906</v>
      </c>
      <c r="J16" s="7" t="str">
        <f>"000025"</f>
        <v>000025</v>
      </c>
      <c r="K16" s="6">
        <v>43069</v>
      </c>
      <c r="L16" s="7" t="str">
        <f>"000025"</f>
        <v>000025</v>
      </c>
      <c r="M16" s="6">
        <v>43069</v>
      </c>
      <c r="N16" s="7">
        <v>17</v>
      </c>
      <c r="O16" s="7" t="str">
        <f>"003648"</f>
        <v>003648</v>
      </c>
      <c r="P16" s="6">
        <v>43664</v>
      </c>
      <c r="Q16" s="11">
        <v>14.84318</v>
      </c>
      <c r="R16" s="11">
        <v>1.7237499999999999</v>
      </c>
      <c r="S16" s="11">
        <v>13.119429999999999</v>
      </c>
      <c r="T16" s="7">
        <v>122</v>
      </c>
      <c r="U16" s="6">
        <v>43669</v>
      </c>
      <c r="V16" s="7">
        <v>9999999999</v>
      </c>
      <c r="W16" s="10" t="s">
        <v>37</v>
      </c>
      <c r="X16" s="7" t="s">
        <v>44</v>
      </c>
      <c r="Y16" s="10" t="s">
        <v>45</v>
      </c>
      <c r="Z16" s="7" t="s">
        <v>52</v>
      </c>
      <c r="AA16" s="10" t="s">
        <v>53</v>
      </c>
      <c r="AB16" s="11">
        <f t="shared" si="1"/>
        <v>0.1484318</v>
      </c>
    </row>
    <row r="17" spans="1:28" x14ac:dyDescent="0.35">
      <c r="A17" s="4">
        <v>5902</v>
      </c>
      <c r="B17" s="5" t="s">
        <v>79</v>
      </c>
      <c r="C17" s="6">
        <v>43669</v>
      </c>
      <c r="D17" s="7">
        <v>189</v>
      </c>
      <c r="E17" s="8" t="s">
        <v>54</v>
      </c>
      <c r="F17" s="7" t="s">
        <v>91</v>
      </c>
      <c r="G17" s="10" t="s">
        <v>92</v>
      </c>
      <c r="H17" s="7" t="str">
        <f>"0040"</f>
        <v>0040</v>
      </c>
      <c r="I17" s="7">
        <v>1</v>
      </c>
      <c r="J17" s="7" t="str">
        <f>"000029"</f>
        <v>000029</v>
      </c>
      <c r="K17" s="6">
        <v>43069</v>
      </c>
      <c r="L17" s="7" t="str">
        <f>"000029"</f>
        <v>000029</v>
      </c>
      <c r="M17" s="6">
        <v>43069</v>
      </c>
      <c r="N17" s="7">
        <v>17</v>
      </c>
      <c r="O17" s="7" t="str">
        <f>"003649"</f>
        <v>003649</v>
      </c>
      <c r="P17" s="6">
        <v>43664</v>
      </c>
      <c r="Q17" s="11">
        <v>24.427890000000001</v>
      </c>
      <c r="R17" s="11">
        <v>2.7717499999999999</v>
      </c>
      <c r="S17" s="11">
        <v>21.656140000000001</v>
      </c>
      <c r="T17" s="7">
        <v>122</v>
      </c>
      <c r="U17" s="6">
        <v>43669</v>
      </c>
      <c r="V17" s="7">
        <v>9999999999</v>
      </c>
      <c r="W17" s="10" t="s">
        <v>37</v>
      </c>
      <c r="X17" s="7" t="s">
        <v>44</v>
      </c>
      <c r="Y17" s="10" t="s">
        <v>45</v>
      </c>
      <c r="Z17" s="7" t="s">
        <v>52</v>
      </c>
      <c r="AA17" s="10" t="s">
        <v>53</v>
      </c>
      <c r="AB17" s="11">
        <f t="shared" si="1"/>
        <v>0.24427890000000002</v>
      </c>
    </row>
    <row r="18" spans="1:28" x14ac:dyDescent="0.35">
      <c r="A18" s="4">
        <v>5903</v>
      </c>
      <c r="B18" s="5" t="s">
        <v>93</v>
      </c>
      <c r="C18" s="6">
        <v>43720</v>
      </c>
      <c r="D18" s="7">
        <v>189</v>
      </c>
      <c r="E18" s="8" t="s">
        <v>54</v>
      </c>
      <c r="F18" s="7" t="s">
        <v>94</v>
      </c>
      <c r="G18" s="10" t="s">
        <v>95</v>
      </c>
      <c r="H18" s="7" t="str">
        <f>"000150"</f>
        <v>000150</v>
      </c>
      <c r="I18" s="6">
        <v>42879</v>
      </c>
      <c r="J18" s="7" t="str">
        <f>"000019"</f>
        <v>000019</v>
      </c>
      <c r="K18" s="6">
        <v>43069</v>
      </c>
      <c r="L18" s="7" t="str">
        <f>"000029"</f>
        <v>000029</v>
      </c>
      <c r="M18" s="6">
        <v>43069</v>
      </c>
      <c r="N18" s="7">
        <v>16</v>
      </c>
      <c r="O18" s="7" t="str">
        <f>"004879"</f>
        <v>004879</v>
      </c>
      <c r="P18" s="6">
        <v>43707</v>
      </c>
      <c r="Q18" s="11">
        <v>20.668369999999999</v>
      </c>
      <c r="R18" s="11">
        <v>2.66621</v>
      </c>
      <c r="S18" s="11">
        <v>18.00216</v>
      </c>
      <c r="T18" s="7">
        <v>184</v>
      </c>
      <c r="U18" s="6">
        <v>43720</v>
      </c>
      <c r="V18" s="7">
        <v>9845600457</v>
      </c>
      <c r="W18" s="10" t="s">
        <v>96</v>
      </c>
      <c r="X18" s="7" t="s">
        <v>30</v>
      </c>
      <c r="Y18" s="10" t="s">
        <v>31</v>
      </c>
      <c r="Z18" s="7" t="s">
        <v>48</v>
      </c>
      <c r="AA18" s="10" t="s">
        <v>49</v>
      </c>
      <c r="AB18" s="11">
        <f t="shared" si="1"/>
        <v>0.2066837</v>
      </c>
    </row>
    <row r="19" spans="1:28" x14ac:dyDescent="0.35">
      <c r="A19" s="4">
        <v>5904</v>
      </c>
      <c r="B19" s="5" t="s">
        <v>97</v>
      </c>
      <c r="C19" s="6">
        <v>43781</v>
      </c>
      <c r="D19" s="4">
        <v>189</v>
      </c>
      <c r="E19" s="8" t="s">
        <v>54</v>
      </c>
      <c r="F19" s="7" t="s">
        <v>98</v>
      </c>
      <c r="G19" s="8" t="s">
        <v>99</v>
      </c>
      <c r="H19" s="7" t="str">
        <f>"000025"</f>
        <v>000025</v>
      </c>
      <c r="I19" s="6">
        <v>42461</v>
      </c>
      <c r="J19" s="7" t="str">
        <f>"00003A"</f>
        <v>00003A</v>
      </c>
      <c r="K19" s="6">
        <v>42853</v>
      </c>
      <c r="L19" s="7" t="str">
        <f>"000098"</f>
        <v>000098</v>
      </c>
      <c r="M19" s="6">
        <v>42916</v>
      </c>
      <c r="N19" s="7">
        <v>16</v>
      </c>
      <c r="O19" s="7" t="str">
        <f>""</f>
        <v/>
      </c>
      <c r="P19" s="6"/>
      <c r="Q19" s="9">
        <v>2.9485600000000001</v>
      </c>
      <c r="R19" s="9">
        <v>0.36992999999999998</v>
      </c>
      <c r="S19" s="9">
        <v>2.57863</v>
      </c>
      <c r="T19" s="7">
        <v>13</v>
      </c>
      <c r="U19" s="6">
        <v>43781</v>
      </c>
      <c r="V19" s="7">
        <v>9611337750</v>
      </c>
      <c r="W19" s="8" t="s">
        <v>100</v>
      </c>
      <c r="X19" s="7" t="s">
        <v>30</v>
      </c>
      <c r="Y19" s="8" t="s">
        <v>31</v>
      </c>
      <c r="Z19" s="7" t="s">
        <v>48</v>
      </c>
      <c r="AA19" s="8" t="s">
        <v>49</v>
      </c>
      <c r="AB19" s="9">
        <v>2.9485600000000001E-2</v>
      </c>
    </row>
    <row r="20" spans="1:28" x14ac:dyDescent="0.35">
      <c r="A20" s="4">
        <v>5905</v>
      </c>
      <c r="B20" s="5" t="s">
        <v>97</v>
      </c>
      <c r="C20" s="6">
        <v>43795</v>
      </c>
      <c r="D20" s="4">
        <v>189</v>
      </c>
      <c r="E20" s="8" t="s">
        <v>54</v>
      </c>
      <c r="F20" s="7" t="s">
        <v>101</v>
      </c>
      <c r="G20" s="8" t="s">
        <v>102</v>
      </c>
      <c r="H20" s="7" t="str">
        <f>"000229"</f>
        <v>000229</v>
      </c>
      <c r="I20" s="6">
        <v>43183</v>
      </c>
      <c r="J20" s="7" t="str">
        <f>"000012"</f>
        <v>000012</v>
      </c>
      <c r="K20" s="6">
        <v>43244</v>
      </c>
      <c r="L20" s="7" t="str">
        <f>"000075"</f>
        <v>000075</v>
      </c>
      <c r="M20" s="6">
        <v>43258</v>
      </c>
      <c r="N20" s="7">
        <v>18</v>
      </c>
      <c r="O20" s="7" t="str">
        <f>"006232"</f>
        <v>006232</v>
      </c>
      <c r="P20" s="6">
        <v>43783</v>
      </c>
      <c r="Q20" s="9">
        <v>9.9657900000000001</v>
      </c>
      <c r="R20" s="9">
        <v>0.86001000000000005</v>
      </c>
      <c r="S20" s="9">
        <v>9.1057799999999993</v>
      </c>
      <c r="T20" s="7">
        <v>13</v>
      </c>
      <c r="U20" s="6">
        <v>43795</v>
      </c>
      <c r="V20" s="7">
        <v>9999999999</v>
      </c>
      <c r="W20" s="8" t="s">
        <v>103</v>
      </c>
      <c r="X20" s="7" t="s">
        <v>30</v>
      </c>
      <c r="Y20" s="8" t="s">
        <v>31</v>
      </c>
      <c r="Z20" s="7" t="s">
        <v>48</v>
      </c>
      <c r="AA20" s="8" t="s">
        <v>49</v>
      </c>
      <c r="AB20" s="9">
        <v>9.9657900000000008E-2</v>
      </c>
    </row>
    <row r="21" spans="1:28" x14ac:dyDescent="0.35">
      <c r="A21" s="4">
        <v>5906</v>
      </c>
      <c r="B21" s="5" t="s">
        <v>104</v>
      </c>
      <c r="C21" s="6">
        <v>43806</v>
      </c>
      <c r="D21" s="4">
        <v>189</v>
      </c>
      <c r="E21" s="8" t="s">
        <v>54</v>
      </c>
      <c r="F21" s="7" t="s">
        <v>105</v>
      </c>
      <c r="G21" s="8" t="s">
        <v>106</v>
      </c>
      <c r="H21" s="7" t="str">
        <f>"000106"</f>
        <v>000106</v>
      </c>
      <c r="I21" s="6">
        <v>43645</v>
      </c>
      <c r="J21" s="7" t="str">
        <f>"000070"</f>
        <v>000070</v>
      </c>
      <c r="K21" s="6">
        <v>43762</v>
      </c>
      <c r="L21" s="7" t="str">
        <f>"000189"</f>
        <v>000189</v>
      </c>
      <c r="M21" s="6">
        <v>43762</v>
      </c>
      <c r="N21" s="7">
        <v>19</v>
      </c>
      <c r="O21" s="7" t="str">
        <f>"006558"</f>
        <v>006558</v>
      </c>
      <c r="P21" s="6">
        <v>43802</v>
      </c>
      <c r="Q21" s="9">
        <v>7.1141800000000002</v>
      </c>
      <c r="R21" s="9">
        <v>0.69423999999999997</v>
      </c>
      <c r="S21" s="9">
        <v>6.4199400000000004</v>
      </c>
      <c r="T21" s="7">
        <v>13</v>
      </c>
      <c r="U21" s="6">
        <v>43806</v>
      </c>
      <c r="V21" s="7">
        <v>9999999999</v>
      </c>
      <c r="W21" s="8" t="s">
        <v>107</v>
      </c>
      <c r="X21" s="7" t="s">
        <v>108</v>
      </c>
      <c r="Y21" s="8" t="s">
        <v>109</v>
      </c>
      <c r="Z21" s="7" t="s">
        <v>48</v>
      </c>
      <c r="AA21" s="8" t="s">
        <v>49</v>
      </c>
      <c r="AB21" s="9">
        <v>7.1141800000000005E-2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2020-01-30T07:07:11Z</dcterms:modified>
</cp:coreProperties>
</file>