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6" i="1" l="1"/>
  <c r="L16" i="1"/>
  <c r="J16" i="1"/>
  <c r="H16" i="1"/>
  <c r="O15" i="1"/>
  <c r="L15" i="1"/>
  <c r="J15" i="1"/>
  <c r="H15" i="1"/>
  <c r="AB14" i="1"/>
  <c r="O14" i="1"/>
  <c r="L14" i="1"/>
  <c r="J14" i="1"/>
  <c r="H14" i="1"/>
  <c r="AB13" i="1"/>
  <c r="O13" i="1"/>
  <c r="L13" i="1"/>
  <c r="J13" i="1"/>
  <c r="H13" i="1"/>
  <c r="AB12" i="1"/>
  <c r="O12" i="1"/>
  <c r="L12" i="1"/>
  <c r="J12" i="1"/>
  <c r="H12" i="1"/>
  <c r="AB11" i="1"/>
  <c r="O11" i="1"/>
  <c r="L11" i="1"/>
  <c r="J11" i="1"/>
  <c r="H11" i="1"/>
  <c r="O10" i="1"/>
  <c r="L10" i="1"/>
  <c r="J10" i="1"/>
  <c r="H10" i="1"/>
  <c r="O9" i="1"/>
  <c r="L9" i="1"/>
  <c r="J9" i="1"/>
  <c r="H9" i="1"/>
  <c r="O8" i="1"/>
  <c r="L8" i="1"/>
  <c r="J8" i="1"/>
  <c r="H8" i="1"/>
  <c r="O7" i="1"/>
  <c r="L7" i="1"/>
  <c r="J7" i="1"/>
  <c r="H7" i="1"/>
  <c r="O6" i="1"/>
  <c r="L6" i="1"/>
  <c r="J6" i="1"/>
  <c r="H6"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<sst xmlns="http://schemas.openxmlformats.org/spreadsheetml/2006/main" count="163" uniqueCount="85">
  <si>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</si>
  <si>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</si>
  <si>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</si>
  <si>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</si>
  <si>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</si>
  <si>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</si>
  <si>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</si>
  <si>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</si>
  <si>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</si>
  <si>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</si>
  <si>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</si>
  <si>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</si>
  <si>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</si>
  <si>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</si>
  <si>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</si>
  <si>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</si>
  <si>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</si>
  <si>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</si>
  <si>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</si>
  <si>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</si>
  <si>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</si>
  <si>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</si>
  <si>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</si>
  <si>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</si>
  <si>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</si>
  <si>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</si>
  <si>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</si>
  <si>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</si>
  <si>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</si>
  <si>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June</t>
  </si>
  <si>
    <t>P1771</t>
  </si>
  <si>
    <t>Zone Works - POW Works</t>
  </si>
  <si>
    <t>P3291</t>
  </si>
  <si>
    <t>14th Fin  -Maintenance of Cremotorium, Burial Grounds</t>
  </si>
  <si>
    <t>KRIDL</t>
  </si>
  <si>
    <t>ddo077</t>
  </si>
  <si>
    <t xml:space="preserve"> Assistant Executive Engineer Hebbal East Zone</t>
  </si>
  <si>
    <t>Sanjany Nagara</t>
  </si>
  <si>
    <t>019-18-000007</t>
  </si>
  <si>
    <t>Maintenance and repairs of BBMP Buildings in Sanjayanagara ward no 19</t>
  </si>
  <si>
    <t>P0975</t>
  </si>
  <si>
    <t>Const and Impts to edu bldg incl water and electrical connections to Schools / Lib / R Room</t>
  </si>
  <si>
    <t>019-18-000006</t>
  </si>
  <si>
    <t>Maintenance and Supply of Water Tanker at Sanjayanagara ward no 19</t>
  </si>
  <si>
    <t>019-18-000005</t>
  </si>
  <si>
    <t>Maintenance and Repairs of Old Borewells at Sanjayanagara ward no 19</t>
  </si>
  <si>
    <t>P1880</t>
  </si>
  <si>
    <t>Civil Works (Maintenance)</t>
  </si>
  <si>
    <t>019-16-000014</t>
  </si>
  <si>
    <t>ASPHALTING THE ROAD AT VINAYAKA LAYOUT 4TH AND 5TH MAIN AT WARD NO 19</t>
  </si>
  <si>
    <t>MV Suresh Kumar</t>
  </si>
  <si>
    <t>019-19-000011</t>
  </si>
  <si>
    <t>Maintenance of compound wall Grill and development works to muslim burial ground in ward No 19</t>
  </si>
  <si>
    <t>N.Kumar Reddy</t>
  </si>
  <si>
    <t>019-19-000012</t>
  </si>
  <si>
    <t>Maintenance of compound wall Grill and development works to Hindu burial ground in ward No 19</t>
  </si>
  <si>
    <t>019-17-000016</t>
  </si>
  <si>
    <t>improvements to drains desilting at nagashetty hally village in ward no 19</t>
  </si>
  <si>
    <t>Shashi Kiran</t>
  </si>
  <si>
    <t>019-17-000028</t>
  </si>
  <si>
    <t>Improvements at Road drain and culverts at RMS Layout 1st Cross in Ward No.19</t>
  </si>
  <si>
    <t>019-17-000025</t>
  </si>
  <si>
    <t>Providing RMC at  yajamanppa layout and surroundings in ward no 19</t>
  </si>
  <si>
    <t>July</t>
  </si>
  <si>
    <t>019-17-000022</t>
  </si>
  <si>
    <t>improvements to drain and roads at vinayaka layout and surroundings in ward no 19</t>
  </si>
  <si>
    <t>U. RAMESH</t>
  </si>
  <si>
    <t>019-17-000017</t>
  </si>
  <si>
    <t>providing RMC at nagashetty hally lakshmamma layout in ward no 19</t>
  </si>
  <si>
    <t>019-17-000023</t>
  </si>
  <si>
    <t>improvements to roads and drains at KEB layout surroundings in ward no 19</t>
  </si>
  <si>
    <t>September</t>
  </si>
  <si>
    <t>019-18-000003</t>
  </si>
  <si>
    <t>Maintenance of Street Name Boards at Sanjayanagara ward no 19</t>
  </si>
  <si>
    <t>October</t>
  </si>
  <si>
    <t>019-18-000049</t>
  </si>
  <si>
    <t>Providing Chain link fencing at KEB Layout Park</t>
  </si>
  <si>
    <t xml:space="preserve">KRIDL </t>
  </si>
  <si>
    <t>P3250</t>
  </si>
  <si>
    <t>Special Development works at ward Ward No.29 Rs.4 Cr, Ward 103,183,161,174,057,027 Rs.1 Cr each, Ward No.052,050,051,170,169,178 Each ward Rs.50.00 Lakhs, Bengaluru South Constituency Rs.2.00 Cr, Ward No 103,Rs.13.00 Cr, Ward No.171 Rs.20.00 Cr, Ward No.19 Rs.8 Cr. Ward No.104 Rs.5 Cr Each</t>
  </si>
  <si>
    <t>019-18-000097</t>
  </si>
  <si>
    <t>Drilling of New Borewell and Providing pipeline Individual house hold connection at Sanjaynagar Surrounding in ward no 19</t>
  </si>
  <si>
    <t>M/S. KRIDL LTD</t>
  </si>
  <si>
    <t>P3261</t>
  </si>
  <si>
    <t>Zone Works Special Grants to Womens represented wards Rs.20.00 Lakhs per ward</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</si>
</sst>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6"/>
  <sheetViews>
    <sheetView tabSelected="1" workbookViewId="0"/>
  </sheetViews>
  <sheetFormatPr defaultRowHeight="14.5" x14ac:dyDescent="0.35"/>
  <cols>
    <col min="1" max="1" width="5" bestFit="1" customWidth="1"/>
    <col min="2" max="2" width="8.81640625" bestFit="1" customWidth="1"/>
    <col min="3" max="3" width="9.54296875" bestFit="1" customWidth="1"/>
    <col min="4" max="4" width="8.08984375" bestFit="1" customWidth="1"/>
    <col min="5" max="5" width="12.5429687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s="4" customFormat="1" ht="13" x14ac:dyDescent="0.3">
      <c r="A2" s="5">
        <v>704</v>
      </c>
      <c r="B2" s="6" t="s">
        <v>28</v>
      </c>
      <c r="C2" s="7">
        <v>43566</v>
      </c>
      <c r="D2" s="8">
        <v>19</v>
      </c>
      <c r="E2" s="9" t="s">
        <v>37</v>
      </c>
      <c r="F2" s="8" t="s">
        <v>38</v>
      </c>
      <c r="G2" s="9" t="s">
        <v>39</v>
      </c>
      <c r="H2" s="8" t="str">
        <f>"000032"</f>
        <v>000032</v>
      </c>
      <c r="I2" s="7">
        <v>43270</v>
      </c>
      <c r="J2" s="8" t="str">
        <f>"000019"</f>
        <v>000019</v>
      </c>
      <c r="K2" s="7">
        <v>43271</v>
      </c>
      <c r="L2" s="8" t="str">
        <f>"000041"</f>
        <v>000041</v>
      </c>
      <c r="M2" s="7">
        <v>43271</v>
      </c>
      <c r="N2" s="8">
        <v>18</v>
      </c>
      <c r="O2" s="8" t="str">
        <f>"000167"</f>
        <v>000167</v>
      </c>
      <c r="P2" s="7">
        <v>43563</v>
      </c>
      <c r="Q2" s="10">
        <v>19.99804</v>
      </c>
      <c r="R2" s="10">
        <v>1.8267500000000001</v>
      </c>
      <c r="S2" s="10">
        <v>18.171289999999999</v>
      </c>
      <c r="T2" s="8">
        <v>11</v>
      </c>
      <c r="U2" s="7">
        <v>43566</v>
      </c>
      <c r="V2" s="8">
        <v>8023330521</v>
      </c>
      <c r="W2" s="9" t="s">
        <v>34</v>
      </c>
      <c r="X2" s="8" t="s">
        <v>40</v>
      </c>
      <c r="Y2" s="9" t="s">
        <v>41</v>
      </c>
      <c r="Z2" s="8" t="s">
        <v>35</v>
      </c>
      <c r="AA2" s="9" t="s">
        <v>36</v>
      </c>
      <c r="AB2" s="10">
        <f>Q2/100</f>
        <v>0.1999804</v>
      </c>
    </row>
    <row r="3" spans="1:28" s="4" customFormat="1" ht="13" x14ac:dyDescent="0.3">
      <c r="A3" s="5">
        <v>705</v>
      </c>
      <c r="B3" s="6" t="s">
        <v>28</v>
      </c>
      <c r="C3" s="7">
        <v>43580</v>
      </c>
      <c r="D3" s="8">
        <v>19</v>
      </c>
      <c r="E3" s="9" t="s">
        <v>37</v>
      </c>
      <c r="F3" s="8" t="s">
        <v>42</v>
      </c>
      <c r="G3" s="9" t="s">
        <v>43</v>
      </c>
      <c r="H3" s="8" t="str">
        <f>"000031"</f>
        <v>000031</v>
      </c>
      <c r="I3" s="7">
        <v>43269</v>
      </c>
      <c r="J3" s="8" t="str">
        <f>"000017"</f>
        <v>000017</v>
      </c>
      <c r="K3" s="7">
        <v>43271</v>
      </c>
      <c r="L3" s="8" t="str">
        <f>"000039"</f>
        <v>000039</v>
      </c>
      <c r="M3" s="7">
        <v>43271</v>
      </c>
      <c r="N3" s="8">
        <v>18</v>
      </c>
      <c r="O3" s="8" t="str">
        <f>"000942"</f>
        <v>000942</v>
      </c>
      <c r="P3" s="7">
        <v>43579</v>
      </c>
      <c r="Q3" s="10">
        <v>19.997689999999999</v>
      </c>
      <c r="R3" s="10">
        <v>1.6298299999999999</v>
      </c>
      <c r="S3" s="10">
        <v>18.36786</v>
      </c>
      <c r="T3" s="8">
        <v>27</v>
      </c>
      <c r="U3" s="7">
        <v>43580</v>
      </c>
      <c r="V3" s="8">
        <v>8023330521</v>
      </c>
      <c r="W3" s="9" t="s">
        <v>34</v>
      </c>
      <c r="X3" s="8" t="s">
        <v>40</v>
      </c>
      <c r="Y3" s="9" t="s">
        <v>41</v>
      </c>
      <c r="Z3" s="8" t="s">
        <v>35</v>
      </c>
      <c r="AA3" s="9" t="s">
        <v>36</v>
      </c>
      <c r="AB3" s="10">
        <f>Q3/100</f>
        <v>0.19997689999999999</v>
      </c>
    </row>
    <row r="4" spans="1:28" s="4" customFormat="1" ht="13" x14ac:dyDescent="0.3">
      <c r="A4" s="5">
        <v>706</v>
      </c>
      <c r="B4" s="6" t="s">
        <v>28</v>
      </c>
      <c r="C4" s="7">
        <v>43580</v>
      </c>
      <c r="D4" s="8">
        <v>19</v>
      </c>
      <c r="E4" s="9" t="s">
        <v>37</v>
      </c>
      <c r="F4" s="8" t="s">
        <v>44</v>
      </c>
      <c r="G4" s="9" t="s">
        <v>45</v>
      </c>
      <c r="H4" s="8" t="str">
        <f>"000030"</f>
        <v>000030</v>
      </c>
      <c r="I4" s="7">
        <v>43269</v>
      </c>
      <c r="J4" s="8" t="str">
        <f>"000020"</f>
        <v>000020</v>
      </c>
      <c r="K4" s="7">
        <v>43271</v>
      </c>
      <c r="L4" s="8" t="str">
        <f>"000042"</f>
        <v>000042</v>
      </c>
      <c r="M4" s="7">
        <v>43271</v>
      </c>
      <c r="N4" s="8">
        <v>18</v>
      </c>
      <c r="O4" s="8" t="str">
        <f>"000943"</f>
        <v>000943</v>
      </c>
      <c r="P4" s="7">
        <v>43579</v>
      </c>
      <c r="Q4" s="10">
        <v>4.9961900000000004</v>
      </c>
      <c r="R4" s="10">
        <v>0.41094000000000003</v>
      </c>
      <c r="S4" s="10">
        <v>4.5852500000000003</v>
      </c>
      <c r="T4" s="8">
        <v>27</v>
      </c>
      <c r="U4" s="7">
        <v>43580</v>
      </c>
      <c r="V4" s="8">
        <v>8023330521</v>
      </c>
      <c r="W4" s="9" t="s">
        <v>34</v>
      </c>
      <c r="X4" s="8" t="s">
        <v>46</v>
      </c>
      <c r="Y4" s="9" t="s">
        <v>47</v>
      </c>
      <c r="Z4" s="8" t="s">
        <v>35</v>
      </c>
      <c r="AA4" s="9" t="s">
        <v>36</v>
      </c>
      <c r="AB4" s="10">
        <f>Q4/100</f>
        <v>4.9961900000000004E-2</v>
      </c>
    </row>
    <row r="5" spans="1:28" s="4" customFormat="1" ht="13" x14ac:dyDescent="0.3">
      <c r="A5" s="5">
        <v>707</v>
      </c>
      <c r="B5" s="6" t="s">
        <v>29</v>
      </c>
      <c r="C5" s="7">
        <v>43623</v>
      </c>
      <c r="D5" s="8">
        <v>19</v>
      </c>
      <c r="E5" s="9" t="s">
        <v>37</v>
      </c>
      <c r="F5" s="8" t="s">
        <v>48</v>
      </c>
      <c r="G5" s="9" t="s">
        <v>49</v>
      </c>
      <c r="H5" s="8" t="str">
        <f>"000109"</f>
        <v>000109</v>
      </c>
      <c r="I5" s="7">
        <v>42852</v>
      </c>
      <c r="J5" s="8" t="str">
        <f>"000338"</f>
        <v>000338</v>
      </c>
      <c r="K5" s="7">
        <v>42735</v>
      </c>
      <c r="L5" s="8" t="str">
        <f>"000338"</f>
        <v>000338</v>
      </c>
      <c r="M5" s="7">
        <v>42735</v>
      </c>
      <c r="N5" s="8">
        <v>16</v>
      </c>
      <c r="O5" s="8" t="str">
        <f>"002486"</f>
        <v>002486</v>
      </c>
      <c r="P5" s="7">
        <v>43622</v>
      </c>
      <c r="Q5" s="10">
        <v>11.7768</v>
      </c>
      <c r="R5" s="10">
        <v>0.91586000000000001</v>
      </c>
      <c r="S5" s="10">
        <v>10.860939999999999</v>
      </c>
      <c r="T5" s="8">
        <v>72</v>
      </c>
      <c r="U5" s="7">
        <v>43623</v>
      </c>
      <c r="V5" s="8">
        <v>8023330521</v>
      </c>
      <c r="W5" s="9" t="s">
        <v>50</v>
      </c>
      <c r="X5" s="8" t="s">
        <v>30</v>
      </c>
      <c r="Y5" s="9" t="s">
        <v>31</v>
      </c>
      <c r="Z5" s="8" t="s">
        <v>35</v>
      </c>
      <c r="AA5" s="9" t="s">
        <v>36</v>
      </c>
      <c r="AB5" s="10">
        <v>0.117768</v>
      </c>
    </row>
    <row r="6" spans="1:28" s="4" customFormat="1" ht="13" x14ac:dyDescent="0.3">
      <c r="A6" s="5">
        <v>708</v>
      </c>
      <c r="B6" s="6" t="s">
        <v>29</v>
      </c>
      <c r="C6" s="7">
        <v>43633</v>
      </c>
      <c r="D6" s="8">
        <v>19</v>
      </c>
      <c r="E6" s="9" t="s">
        <v>37</v>
      </c>
      <c r="F6" s="8" t="s">
        <v>51</v>
      </c>
      <c r="G6" s="9" t="s">
        <v>52</v>
      </c>
      <c r="H6" s="8" t="str">
        <f>"000008"</f>
        <v>000008</v>
      </c>
      <c r="I6" s="7">
        <v>43585</v>
      </c>
      <c r="J6" s="8" t="str">
        <f>"000007"</f>
        <v>000007</v>
      </c>
      <c r="K6" s="7">
        <v>43585</v>
      </c>
      <c r="L6" s="8" t="str">
        <f>"000013"</f>
        <v>000013</v>
      </c>
      <c r="M6" s="7">
        <v>43585</v>
      </c>
      <c r="N6" s="8">
        <v>19</v>
      </c>
      <c r="O6" s="8" t="str">
        <f>"002692"</f>
        <v>002692</v>
      </c>
      <c r="P6" s="7">
        <v>43629</v>
      </c>
      <c r="Q6" s="10">
        <v>41.892420000000001</v>
      </c>
      <c r="R6" s="10">
        <v>1.98759</v>
      </c>
      <c r="S6" s="10">
        <v>39.904829999999997</v>
      </c>
      <c r="T6" s="8">
        <v>83</v>
      </c>
      <c r="U6" s="7">
        <v>43633</v>
      </c>
      <c r="V6" s="8">
        <v>8023330521</v>
      </c>
      <c r="W6" s="9" t="s">
        <v>53</v>
      </c>
      <c r="X6" s="8" t="s">
        <v>32</v>
      </c>
      <c r="Y6" s="9" t="s">
        <v>33</v>
      </c>
      <c r="Z6" s="8" t="s">
        <v>35</v>
      </c>
      <c r="AA6" s="9" t="s">
        <v>36</v>
      </c>
      <c r="AB6" s="10">
        <v>0.41892420000000002</v>
      </c>
    </row>
    <row r="7" spans="1:28" s="4" customFormat="1" ht="13" x14ac:dyDescent="0.3">
      <c r="A7" s="5">
        <v>709</v>
      </c>
      <c r="B7" s="6" t="s">
        <v>29</v>
      </c>
      <c r="C7" s="7">
        <v>43633</v>
      </c>
      <c r="D7" s="8">
        <v>19</v>
      </c>
      <c r="E7" s="9" t="s">
        <v>37</v>
      </c>
      <c r="F7" s="8" t="s">
        <v>54</v>
      </c>
      <c r="G7" s="9" t="s">
        <v>55</v>
      </c>
      <c r="H7" s="8" t="str">
        <f>"000007"</f>
        <v>000007</v>
      </c>
      <c r="I7" s="7">
        <v>43585</v>
      </c>
      <c r="J7" s="8" t="str">
        <f>"000008"</f>
        <v>000008</v>
      </c>
      <c r="K7" s="7">
        <v>43585</v>
      </c>
      <c r="L7" s="8" t="str">
        <f>"000014"</f>
        <v>000014</v>
      </c>
      <c r="M7" s="7">
        <v>43585</v>
      </c>
      <c r="N7" s="8">
        <v>19</v>
      </c>
      <c r="O7" s="8" t="str">
        <f>"002693"</f>
        <v>002693</v>
      </c>
      <c r="P7" s="7">
        <v>43629</v>
      </c>
      <c r="Q7" s="10">
        <v>40.134309999999999</v>
      </c>
      <c r="R7" s="10">
        <v>1.8637300000000001</v>
      </c>
      <c r="S7" s="10">
        <v>38.270580000000002</v>
      </c>
      <c r="T7" s="8">
        <v>83</v>
      </c>
      <c r="U7" s="7">
        <v>43633</v>
      </c>
      <c r="V7" s="8">
        <v>8023330521</v>
      </c>
      <c r="W7" s="9" t="s">
        <v>53</v>
      </c>
      <c r="X7" s="8" t="s">
        <v>32</v>
      </c>
      <c r="Y7" s="9" t="s">
        <v>33</v>
      </c>
      <c r="Z7" s="8" t="s">
        <v>35</v>
      </c>
      <c r="AA7" s="9" t="s">
        <v>36</v>
      </c>
      <c r="AB7" s="10">
        <v>0.40134310000000001</v>
      </c>
    </row>
    <row r="8" spans="1:28" s="4" customFormat="1" ht="13" x14ac:dyDescent="0.3">
      <c r="A8" s="5">
        <v>710</v>
      </c>
      <c r="B8" s="6" t="s">
        <v>29</v>
      </c>
      <c r="C8" s="7">
        <v>43634</v>
      </c>
      <c r="D8" s="8">
        <v>19</v>
      </c>
      <c r="E8" s="9" t="s">
        <v>37</v>
      </c>
      <c r="F8" s="8" t="s">
        <v>56</v>
      </c>
      <c r="G8" s="9" t="s">
        <v>57</v>
      </c>
      <c r="H8" s="8" t="str">
        <f>"000214"</f>
        <v>000214</v>
      </c>
      <c r="I8" s="7">
        <v>42804</v>
      </c>
      <c r="J8" s="8" t="str">
        <f>"000024"</f>
        <v>000024</v>
      </c>
      <c r="K8" s="7">
        <v>43078</v>
      </c>
      <c r="L8" s="8" t="str">
        <f>"000075"</f>
        <v>000075</v>
      </c>
      <c r="M8" s="7">
        <v>43080</v>
      </c>
      <c r="N8" s="8">
        <v>17</v>
      </c>
      <c r="O8" s="8" t="str">
        <f>"002683"</f>
        <v>002683</v>
      </c>
      <c r="P8" s="7">
        <v>43628</v>
      </c>
      <c r="Q8" s="10">
        <v>9.1879100000000005</v>
      </c>
      <c r="R8" s="10">
        <v>0.50380999999999998</v>
      </c>
      <c r="S8" s="10">
        <v>8.6841000000000008</v>
      </c>
      <c r="T8" s="8">
        <v>88</v>
      </c>
      <c r="U8" s="7">
        <v>43634</v>
      </c>
      <c r="V8" s="8">
        <v>8023330521</v>
      </c>
      <c r="W8" s="9" t="s">
        <v>58</v>
      </c>
      <c r="X8" s="8" t="s">
        <v>30</v>
      </c>
      <c r="Y8" s="9" t="s">
        <v>31</v>
      </c>
      <c r="Z8" s="8" t="s">
        <v>35</v>
      </c>
      <c r="AA8" s="9" t="s">
        <v>36</v>
      </c>
      <c r="AB8" s="10">
        <v>9.1879100000000005E-2</v>
      </c>
    </row>
    <row r="9" spans="1:28" s="4" customFormat="1" ht="13" x14ac:dyDescent="0.3">
      <c r="A9" s="5">
        <v>711</v>
      </c>
      <c r="B9" s="6" t="s">
        <v>29</v>
      </c>
      <c r="C9" s="7">
        <v>43634</v>
      </c>
      <c r="D9" s="8">
        <v>19</v>
      </c>
      <c r="E9" s="9" t="s">
        <v>37</v>
      </c>
      <c r="F9" s="8" t="s">
        <v>59</v>
      </c>
      <c r="G9" s="9" t="s">
        <v>60</v>
      </c>
      <c r="H9" s="8" t="str">
        <f>"000213"</f>
        <v>000213</v>
      </c>
      <c r="I9" s="7">
        <v>42804</v>
      </c>
      <c r="J9" s="8" t="str">
        <f>"000025"</f>
        <v>000025</v>
      </c>
      <c r="K9" s="7">
        <v>43078</v>
      </c>
      <c r="L9" s="8" t="str">
        <f>"000076"</f>
        <v>000076</v>
      </c>
      <c r="M9" s="7">
        <v>43080</v>
      </c>
      <c r="N9" s="8">
        <v>17</v>
      </c>
      <c r="O9" s="8" t="str">
        <f>"002684"</f>
        <v>002684</v>
      </c>
      <c r="P9" s="7">
        <v>43628</v>
      </c>
      <c r="Q9" s="10">
        <v>9.3929299999999998</v>
      </c>
      <c r="R9" s="10">
        <v>0.30277999999999999</v>
      </c>
      <c r="S9" s="10">
        <v>9.0901499999999995</v>
      </c>
      <c r="T9" s="8">
        <v>88</v>
      </c>
      <c r="U9" s="7">
        <v>43634</v>
      </c>
      <c r="V9" s="8">
        <v>8023330521</v>
      </c>
      <c r="W9" s="9" t="s">
        <v>58</v>
      </c>
      <c r="X9" s="8" t="s">
        <v>30</v>
      </c>
      <c r="Y9" s="9" t="s">
        <v>31</v>
      </c>
      <c r="Z9" s="8" t="s">
        <v>35</v>
      </c>
      <c r="AA9" s="9" t="s">
        <v>36</v>
      </c>
      <c r="AB9" s="10">
        <v>9.3929299999999993E-2</v>
      </c>
    </row>
    <row r="10" spans="1:28" s="4" customFormat="1" ht="13" x14ac:dyDescent="0.3">
      <c r="A10" s="5">
        <v>712</v>
      </c>
      <c r="B10" s="6" t="s">
        <v>29</v>
      </c>
      <c r="C10" s="7">
        <v>43634</v>
      </c>
      <c r="D10" s="8">
        <v>19</v>
      </c>
      <c r="E10" s="9" t="s">
        <v>37</v>
      </c>
      <c r="F10" s="8" t="s">
        <v>61</v>
      </c>
      <c r="G10" s="9" t="s">
        <v>62</v>
      </c>
      <c r="H10" s="8" t="str">
        <f>"000212"</f>
        <v>000212</v>
      </c>
      <c r="I10" s="7">
        <v>42804</v>
      </c>
      <c r="J10" s="8" t="str">
        <f>"000026"</f>
        <v>000026</v>
      </c>
      <c r="K10" s="7">
        <v>43078</v>
      </c>
      <c r="L10" s="8" t="str">
        <f>"000077"</f>
        <v>000077</v>
      </c>
      <c r="M10" s="7">
        <v>43080</v>
      </c>
      <c r="N10" s="8">
        <v>17</v>
      </c>
      <c r="O10" s="8" t="str">
        <f>"002685"</f>
        <v>002685</v>
      </c>
      <c r="P10" s="7">
        <v>43628</v>
      </c>
      <c r="Q10" s="10">
        <v>9.2321799999999996</v>
      </c>
      <c r="R10" s="10">
        <v>0.30149999999999999</v>
      </c>
      <c r="S10" s="10">
        <v>8.9306800000000006</v>
      </c>
      <c r="T10" s="8">
        <v>88</v>
      </c>
      <c r="U10" s="7">
        <v>43634</v>
      </c>
      <c r="V10" s="8">
        <v>8023330521</v>
      </c>
      <c r="W10" s="9" t="s">
        <v>58</v>
      </c>
      <c r="X10" s="8" t="s">
        <v>30</v>
      </c>
      <c r="Y10" s="9" t="s">
        <v>31</v>
      </c>
      <c r="Z10" s="8" t="s">
        <v>35</v>
      </c>
      <c r="AA10" s="9" t="s">
        <v>36</v>
      </c>
      <c r="AB10" s="10">
        <v>9.2321799999999996E-2</v>
      </c>
    </row>
    <row r="11" spans="1:28" s="4" customFormat="1" ht="13" x14ac:dyDescent="0.3">
      <c r="A11" s="5">
        <v>713</v>
      </c>
      <c r="B11" s="6" t="s">
        <v>63</v>
      </c>
      <c r="C11" s="7">
        <v>43647</v>
      </c>
      <c r="D11" s="8">
        <v>19</v>
      </c>
      <c r="E11" s="9" t="s">
        <v>37</v>
      </c>
      <c r="F11" s="8" t="s">
        <v>64</v>
      </c>
      <c r="G11" s="11" t="s">
        <v>65</v>
      </c>
      <c r="H11" s="8" t="str">
        <f>"000099"</f>
        <v>000099</v>
      </c>
      <c r="I11" s="7">
        <v>43119</v>
      </c>
      <c r="J11" s="8" t="str">
        <f>"000034"</f>
        <v>000034</v>
      </c>
      <c r="K11" s="7">
        <v>43120</v>
      </c>
      <c r="L11" s="8" t="str">
        <f>"000105"</f>
        <v>000105</v>
      </c>
      <c r="M11" s="7">
        <v>43120</v>
      </c>
      <c r="N11" s="8">
        <v>17</v>
      </c>
      <c r="O11" s="8" t="str">
        <f>"003093"</f>
        <v>003093</v>
      </c>
      <c r="P11" s="7">
        <v>43640</v>
      </c>
      <c r="Q11" s="12">
        <v>9.5840200000000006</v>
      </c>
      <c r="R11" s="12">
        <v>0.30137000000000003</v>
      </c>
      <c r="S11" s="12">
        <v>9.2826500000000003</v>
      </c>
      <c r="T11" s="8">
        <v>96</v>
      </c>
      <c r="U11" s="7">
        <v>43647</v>
      </c>
      <c r="V11" s="8">
        <v>9448210498</v>
      </c>
      <c r="W11" s="11" t="s">
        <v>66</v>
      </c>
      <c r="X11" s="8" t="s">
        <v>30</v>
      </c>
      <c r="Y11" s="11" t="s">
        <v>31</v>
      </c>
      <c r="Z11" s="8" t="s">
        <v>35</v>
      </c>
      <c r="AA11" s="11" t="s">
        <v>36</v>
      </c>
      <c r="AB11" s="12">
        <f>Q11/100</f>
        <v>9.58402E-2</v>
      </c>
    </row>
    <row r="12" spans="1:28" s="4" customFormat="1" ht="13" x14ac:dyDescent="0.3">
      <c r="A12" s="5">
        <v>714</v>
      </c>
      <c r="B12" s="6" t="s">
        <v>63</v>
      </c>
      <c r="C12" s="7">
        <v>43647</v>
      </c>
      <c r="D12" s="8">
        <v>19</v>
      </c>
      <c r="E12" s="9" t="s">
        <v>37</v>
      </c>
      <c r="F12" s="8" t="s">
        <v>67</v>
      </c>
      <c r="G12" s="11" t="s">
        <v>68</v>
      </c>
      <c r="H12" s="8" t="str">
        <f>"000098"</f>
        <v>000098</v>
      </c>
      <c r="I12" s="7">
        <v>43119</v>
      </c>
      <c r="J12" s="8" t="str">
        <f>"000035"</f>
        <v>000035</v>
      </c>
      <c r="K12" s="7">
        <v>43120</v>
      </c>
      <c r="L12" s="8" t="str">
        <f>"000106"</f>
        <v>000106</v>
      </c>
      <c r="M12" s="7">
        <v>43120</v>
      </c>
      <c r="N12" s="8">
        <v>17</v>
      </c>
      <c r="O12" s="8" t="str">
        <f>"003094"</f>
        <v>003094</v>
      </c>
      <c r="P12" s="7">
        <v>43640</v>
      </c>
      <c r="Q12" s="12">
        <v>9.5528099999999991</v>
      </c>
      <c r="R12" s="12">
        <v>0.33483000000000002</v>
      </c>
      <c r="S12" s="12">
        <v>9.2179800000000007</v>
      </c>
      <c r="T12" s="8">
        <v>96</v>
      </c>
      <c r="U12" s="7">
        <v>43647</v>
      </c>
      <c r="V12" s="8">
        <v>9448210498</v>
      </c>
      <c r="W12" s="11" t="s">
        <v>66</v>
      </c>
      <c r="X12" s="8" t="s">
        <v>30</v>
      </c>
      <c r="Y12" s="11" t="s">
        <v>31</v>
      </c>
      <c r="Z12" s="8" t="s">
        <v>35</v>
      </c>
      <c r="AA12" s="11" t="s">
        <v>36</v>
      </c>
      <c r="AB12" s="12">
        <f>Q12/100</f>
        <v>9.5528099999999991E-2</v>
      </c>
    </row>
    <row r="13" spans="1:28" s="4" customFormat="1" ht="13" x14ac:dyDescent="0.3">
      <c r="A13" s="5">
        <v>715</v>
      </c>
      <c r="B13" s="6" t="s">
        <v>63</v>
      </c>
      <c r="C13" s="7">
        <v>43677</v>
      </c>
      <c r="D13" s="8">
        <v>19</v>
      </c>
      <c r="E13" s="9" t="s">
        <v>37</v>
      </c>
      <c r="F13" s="8" t="s">
        <v>69</v>
      </c>
      <c r="G13" s="11" t="s">
        <v>70</v>
      </c>
      <c r="H13" s="8" t="str">
        <f>"000133"</f>
        <v>000133</v>
      </c>
      <c r="I13" s="7">
        <v>43150</v>
      </c>
      <c r="J13" s="8" t="str">
        <f>"000001"</f>
        <v>000001</v>
      </c>
      <c r="K13" s="7">
        <v>42825</v>
      </c>
      <c r="L13" s="8" t="str">
        <f>"000129"</f>
        <v>000129</v>
      </c>
      <c r="M13" s="7">
        <v>43153</v>
      </c>
      <c r="N13" s="8">
        <v>17</v>
      </c>
      <c r="O13" s="8" t="str">
        <f>"003940"</f>
        <v>003940</v>
      </c>
      <c r="P13" s="7">
        <v>43670</v>
      </c>
      <c r="Q13" s="12">
        <v>19.96546</v>
      </c>
      <c r="R13" s="12">
        <v>0.49241000000000001</v>
      </c>
      <c r="S13" s="12">
        <v>19.473050000000001</v>
      </c>
      <c r="T13" s="8">
        <v>135</v>
      </c>
      <c r="U13" s="7">
        <v>43677</v>
      </c>
      <c r="V13" s="8">
        <v>8023330521</v>
      </c>
      <c r="W13" s="11" t="s">
        <v>53</v>
      </c>
      <c r="X13" s="8" t="s">
        <v>30</v>
      </c>
      <c r="Y13" s="11" t="s">
        <v>31</v>
      </c>
      <c r="Z13" s="8" t="s">
        <v>35</v>
      </c>
      <c r="AA13" s="11" t="s">
        <v>36</v>
      </c>
      <c r="AB13" s="12">
        <f>Q13/100</f>
        <v>0.19965460000000002</v>
      </c>
    </row>
    <row r="14" spans="1:28" s="4" customFormat="1" ht="13" x14ac:dyDescent="0.3">
      <c r="A14" s="5">
        <v>716</v>
      </c>
      <c r="B14" s="6" t="s">
        <v>71</v>
      </c>
      <c r="C14" s="7">
        <v>43732</v>
      </c>
      <c r="D14" s="8">
        <v>19</v>
      </c>
      <c r="E14" s="9" t="s">
        <v>37</v>
      </c>
      <c r="F14" s="8" t="s">
        <v>72</v>
      </c>
      <c r="G14" s="11" t="s">
        <v>73</v>
      </c>
      <c r="H14" s="8" t="str">
        <f>"000006"</f>
        <v>000006</v>
      </c>
      <c r="I14" s="7">
        <v>43207</v>
      </c>
      <c r="J14" s="8" t="str">
        <f>"000004"</f>
        <v>000004</v>
      </c>
      <c r="K14" s="7">
        <v>43207</v>
      </c>
      <c r="L14" s="8" t="str">
        <f>"000009"</f>
        <v>000009</v>
      </c>
      <c r="M14" s="7">
        <v>43211</v>
      </c>
      <c r="N14" s="8">
        <v>18</v>
      </c>
      <c r="O14" s="8" t="str">
        <f>"005331"</f>
        <v>005331</v>
      </c>
      <c r="P14" s="7">
        <v>43729</v>
      </c>
      <c r="Q14" s="12">
        <v>19.999140000000001</v>
      </c>
      <c r="R14" s="12">
        <v>1.6681299999999999</v>
      </c>
      <c r="S14" s="12">
        <v>18.331009999999999</v>
      </c>
      <c r="T14" s="8">
        <v>199</v>
      </c>
      <c r="U14" s="7">
        <v>43732</v>
      </c>
      <c r="V14" s="8">
        <v>8023330521</v>
      </c>
      <c r="W14" s="11" t="s">
        <v>34</v>
      </c>
      <c r="X14" s="8" t="s">
        <v>46</v>
      </c>
      <c r="Y14" s="11" t="s">
        <v>47</v>
      </c>
      <c r="Z14" s="8" t="s">
        <v>35</v>
      </c>
      <c r="AA14" s="11" t="s">
        <v>36</v>
      </c>
      <c r="AB14" s="12">
        <f>Q14/100</f>
        <v>0.19999140000000001</v>
      </c>
    </row>
    <row r="15" spans="1:28" s="4" customFormat="1" ht="13" x14ac:dyDescent="0.3">
      <c r="A15" s="5">
        <v>717</v>
      </c>
      <c r="B15" s="6" t="s">
        <v>74</v>
      </c>
      <c r="C15" s="7">
        <v>43748</v>
      </c>
      <c r="D15" s="5">
        <v>19</v>
      </c>
      <c r="E15" s="9" t="s">
        <v>37</v>
      </c>
      <c r="F15" s="8" t="s">
        <v>75</v>
      </c>
      <c r="G15" s="9" t="s">
        <v>76</v>
      </c>
      <c r="H15" s="8" t="str">
        <f>"000142"</f>
        <v>000142</v>
      </c>
      <c r="I15" s="7">
        <v>43413</v>
      </c>
      <c r="J15" s="8" t="str">
        <f>"000090"</f>
        <v>000090</v>
      </c>
      <c r="K15" s="7">
        <v>43417</v>
      </c>
      <c r="L15" s="8" t="str">
        <f>"000162"</f>
        <v>000162</v>
      </c>
      <c r="M15" s="7">
        <v>43417</v>
      </c>
      <c r="N15" s="8">
        <v>18</v>
      </c>
      <c r="O15" s="8" t="str">
        <f>"004931"</f>
        <v>004931</v>
      </c>
      <c r="P15" s="7">
        <v>43714</v>
      </c>
      <c r="Q15" s="10">
        <v>19.927040000000002</v>
      </c>
      <c r="R15" s="10">
        <v>1.76555</v>
      </c>
      <c r="S15" s="10">
        <v>18.161490000000001</v>
      </c>
      <c r="T15" s="8">
        <v>13</v>
      </c>
      <c r="U15" s="7">
        <v>43748</v>
      </c>
      <c r="V15" s="8">
        <v>8023330521</v>
      </c>
      <c r="W15" s="9" t="s">
        <v>77</v>
      </c>
      <c r="X15" s="8" t="s">
        <v>78</v>
      </c>
      <c r="Y15" s="9" t="s">
        <v>79</v>
      </c>
      <c r="Z15" s="8" t="s">
        <v>35</v>
      </c>
      <c r="AA15" s="9" t="s">
        <v>36</v>
      </c>
      <c r="AB15" s="10">
        <v>0.19927040000000001</v>
      </c>
    </row>
    <row r="16" spans="1:28" s="4" customFormat="1" ht="13" x14ac:dyDescent="0.3">
      <c r="A16" s="5">
        <v>718</v>
      </c>
      <c r="B16" s="6" t="s">
        <v>74</v>
      </c>
      <c r="C16" s="7">
        <v>43757</v>
      </c>
      <c r="D16" s="5">
        <v>19</v>
      </c>
      <c r="E16" s="9" t="s">
        <v>37</v>
      </c>
      <c r="F16" s="8" t="s">
        <v>80</v>
      </c>
      <c r="G16" s="9" t="s">
        <v>81</v>
      </c>
      <c r="H16" s="8" t="str">
        <f>"000102"</f>
        <v>000102</v>
      </c>
      <c r="I16" s="7">
        <v>43349</v>
      </c>
      <c r="J16" s="8" t="str">
        <f>"000068"</f>
        <v>000068</v>
      </c>
      <c r="K16" s="7">
        <v>43349</v>
      </c>
      <c r="L16" s="8" t="str">
        <f>"000120"</f>
        <v>000120</v>
      </c>
      <c r="M16" s="7">
        <v>43349</v>
      </c>
      <c r="N16" s="8">
        <v>18</v>
      </c>
      <c r="O16" s="8" t="str">
        <f>"005805"</f>
        <v>005805</v>
      </c>
      <c r="P16" s="7">
        <v>43755</v>
      </c>
      <c r="Q16" s="10">
        <v>19.962610000000002</v>
      </c>
      <c r="R16" s="10">
        <v>1.7492700000000001</v>
      </c>
      <c r="S16" s="10">
        <v>18.213339999999999</v>
      </c>
      <c r="T16" s="8">
        <v>13</v>
      </c>
      <c r="U16" s="7">
        <v>43757</v>
      </c>
      <c r="V16" s="8">
        <v>9035158247</v>
      </c>
      <c r="W16" s="9" t="s">
        <v>82</v>
      </c>
      <c r="X16" s="8" t="s">
        <v>83</v>
      </c>
      <c r="Y16" s="9" t="s">
        <v>84</v>
      </c>
      <c r="Z16" s="8" t="s">
        <v>35</v>
      </c>
      <c r="AA16" s="9" t="s">
        <v>36</v>
      </c>
      <c r="AB16" s="10">
        <v>0.19962610000000003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2020-01-28T11:35:19Z</dcterms:modified>
</cp:coreProperties>
</file>