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Contractor Bill Payment (Bill Register) Q1 Q2 Q3\"/>
    </mc:Choice>
  </mc:AlternateContent>
  <bookViews>
    <workbookView xWindow="0" yWindow="0" windowWidth="11790" windowHeight="563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8" i="1" l="1"/>
  <c r="L18" i="1"/>
  <c r="J18" i="1"/>
  <c r="H18" i="1"/>
  <c r="AB17" i="1"/>
  <c r="O17" i="1"/>
  <c r="L17" i="1"/>
  <c r="J17" i="1"/>
  <c r="H17" i="1"/>
  <c r="AB16" i="1"/>
  <c r="O16" i="1"/>
  <c r="L16" i="1"/>
  <c r="J16" i="1"/>
  <c r="H16" i="1"/>
  <c r="AB15" i="1"/>
  <c r="O15" i="1"/>
  <c r="L15" i="1"/>
  <c r="J15" i="1"/>
  <c r="H15" i="1"/>
  <c r="AB14" i="1"/>
  <c r="O14" i="1"/>
  <c r="L14" i="1"/>
  <c r="J14" i="1"/>
  <c r="H14" i="1"/>
  <c r="AB13" i="1"/>
  <c r="O13" i="1"/>
  <c r="L13" i="1"/>
  <c r="J13" i="1"/>
  <c r="H13" i="1"/>
  <c r="AB12" i="1"/>
  <c r="O12" i="1"/>
  <c r="L12" i="1"/>
  <c r="J12" i="1"/>
  <c r="H12" i="1"/>
  <c r="AB11" i="1"/>
  <c r="O11" i="1"/>
  <c r="L11" i="1"/>
  <c r="J11" i="1"/>
  <c r="H11" i="1"/>
  <c r="AB10" i="1"/>
  <c r="O10" i="1"/>
  <c r="L10" i="1"/>
  <c r="J10" i="1"/>
  <c r="H10" i="1"/>
  <c r="AB9" i="1"/>
  <c r="O9" i="1"/>
  <c r="L9" i="1"/>
  <c r="J9" i="1"/>
  <c r="H9" i="1"/>
  <c r="AB8" i="1"/>
  <c r="O8" i="1"/>
  <c r="L8" i="1"/>
  <c r="J8" i="1"/>
  <c r="H8" i="1"/>
  <c r="AB7" i="1"/>
  <c r="O7" i="1"/>
  <c r="L7" i="1"/>
  <c r="J7" i="1"/>
  <c r="H7" i="1"/>
  <c r="AB6" i="1"/>
  <c r="O6" i="1"/>
  <c r="L6" i="1"/>
  <c r="J6" i="1"/>
  <c r="H6" i="1"/>
  <c r="O5" i="1"/>
  <c r="L5" i="1"/>
  <c r="J5" i="1"/>
  <c r="H5" i="1"/>
  <c r="AB4" i="1"/>
  <c r="O4" i="1"/>
  <c r="L4" i="1"/>
  <c r="J4" i="1"/>
  <c r="H4" i="1"/>
  <c r="AB3" i="1"/>
  <c r="O3" i="1"/>
  <c r="L3" i="1"/>
  <c r="J3" i="1"/>
  <c r="H3" i="1"/>
  <c r="AB2" i="1"/>
  <c r="O2" i="1"/>
  <c r="L2" i="1"/>
  <c r="J2" i="1"/>
  <c r="H2" i="1"/>
</calcChain>
</file>

<file path=xl/sharedStrings.xml><?xml version="1.0" encoding="utf-8"?>
<sst xmlns="http://schemas.openxmlformats.org/spreadsheetml/2006/main" count="181" uniqueCount="107">
  <si>
    <t>SL No</t>
  </si>
  <si>
    <t>Month</t>
  </si>
  <si>
    <t>Date</t>
  </si>
  <si>
    <t>Ward_No</t>
  </si>
  <si>
    <t>Ward_Name</t>
  </si>
  <si>
    <t>Job_Code</t>
  </si>
  <si>
    <t>Job_Description</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</si>
  <si>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</si>
  <si>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</si>
  <si>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</si>
  <si>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</si>
  <si>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</si>
  <si>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</si>
  <si>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</si>
  <si>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</si>
  <si>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</si>
  <si>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</si>
  <si>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</si>
  <si>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</si>
  <si>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</si>
  <si>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</si>
  <si>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</si>
  <si>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</si>
  <si>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</si>
  <si>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</si>
  <si>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</si>
  <si>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</si>
  <si>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</si>
  <si>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April</t>
  </si>
  <si>
    <t>June</t>
  </si>
  <si>
    <t>P1771</t>
  </si>
  <si>
    <t>Zone Works - POW Works</t>
  </si>
  <si>
    <t>M and R to Street Lights - Replacement of Burnt Bulbs etc. (Package)</t>
  </si>
  <si>
    <t>P0300</t>
  </si>
  <si>
    <t>P3106</t>
  </si>
  <si>
    <t>Nagarothana Works</t>
  </si>
  <si>
    <t>ddo313</t>
  </si>
  <si>
    <t xml:space="preserve"> Chief Engineer SWD Central Zone</t>
  </si>
  <si>
    <t>ddo439</t>
  </si>
  <si>
    <t xml:space="preserve"> Executive Engineer Electrical Division Bomanahalli Zone</t>
  </si>
  <si>
    <t>ddo440</t>
  </si>
  <si>
    <t xml:space="preserve"> Assistant Executive Engineer Bommanahalli Sub Division Bomanahalli Zone</t>
  </si>
  <si>
    <t>B CHANDRASHEKAR</t>
  </si>
  <si>
    <t>M/s Ramya Electricals</t>
  </si>
  <si>
    <t>Mangammana Palya</t>
  </si>
  <si>
    <t>190-18-000001</t>
  </si>
  <si>
    <t>Consultancy Services for Supervision Project Management and Quality control for the Storm water drain work in Bommanahalli zone (1) Improvement and rising of existing retaining wall of drain from Begur tank upto oxford college in Hongasandra ward No 189 in Bommanahalli zone (2) Construction of RCC U shaped drain K 201 SWD from Somasundrapalya lake (Balance stretch) ch 350m ti 500 m in ward No 190 (3) Construction of RCC U shape drain K-201 SWD from somasundarpalya lake (balance stretch) from Ch 350m to 500.00m in ward No.190.</t>
  </si>
  <si>
    <t>M/s ESS ESS Builders &amp; Consultants</t>
  </si>
  <si>
    <t>190-16-000001</t>
  </si>
  <si>
    <t>Annual Operation and Maintenance of street lighting system in ward no-190 Package B7A of Bommanahalli zone.</t>
  </si>
  <si>
    <t>190-17-000018</t>
  </si>
  <si>
    <t>Improvements to road and drain to Mecca masjid road (10th cross) Madeena nagara Mangammanapalya in ward no 190</t>
  </si>
  <si>
    <t>July</t>
  </si>
  <si>
    <t>190-16-000024</t>
  </si>
  <si>
    <t>Developmental works for providing Drinking water facility in Mangamanapalya Ward No 190</t>
  </si>
  <si>
    <t>KRIDL</t>
  </si>
  <si>
    <t>P3110</t>
  </si>
  <si>
    <t>14th Finance Commission Grant Works</t>
  </si>
  <si>
    <t>ddo438</t>
  </si>
  <si>
    <t xml:space="preserve"> Executive Engineer Project Division Bomanahalli Zone</t>
  </si>
  <si>
    <t>190-19-000002</t>
  </si>
  <si>
    <t>Further Development in 5th cross Old Mangammanapalya road opp to HSR Trinity Apartment in ward no 190</t>
  </si>
  <si>
    <t>P3409</t>
  </si>
  <si>
    <t>SFC Untied SC-SP/TSP Grant works</t>
  </si>
  <si>
    <t>190-17-000011</t>
  </si>
  <si>
    <t>De-silting of drains in ward no 190</t>
  </si>
  <si>
    <t>SARAVANAN M</t>
  </si>
  <si>
    <t>190-14-000001</t>
  </si>
  <si>
    <t>PROVIDING CC DRAIN AND COVERING SLAB TO GANGAMMA TEMPLE ROAD LEFT SIDE ROAD IN MANGAMMANPALYA WARD NO 190</t>
  </si>
  <si>
    <t>Sri.Karun.M.R</t>
  </si>
  <si>
    <t>190-14-000004</t>
  </si>
  <si>
    <t>PROVIDING CC DRAIN AND COVERING SLAB TO RAAGI MACHINE CIRCLE TO MASZID ROAD IN LAKSHMI LAYOUT IN WARD NO 190</t>
  </si>
  <si>
    <t>BOJARAJA</t>
  </si>
  <si>
    <t>August</t>
  </si>
  <si>
    <t>190-17-000014</t>
  </si>
  <si>
    <t>Improvements to road and drain at Munireddy layout main road and cross roads in ward no -190</t>
  </si>
  <si>
    <t>BHASKARACHAR CHANDRASHEKAR</t>
  </si>
  <si>
    <t>September</t>
  </si>
  <si>
    <t>190-18-000022</t>
  </si>
  <si>
    <t>Community property maintenance (including park) in ward no 190</t>
  </si>
  <si>
    <t>M Palakshaiah</t>
  </si>
  <si>
    <t>P3292</t>
  </si>
  <si>
    <t>14th Finance Commission Works - Community Property Maintenance (including Parks)</t>
  </si>
  <si>
    <t>190-18-000028</t>
  </si>
  <si>
    <t>Solid waste management works at ward no 190</t>
  </si>
  <si>
    <t>P3298</t>
  </si>
  <si>
    <t>14th Finance Commission Works - SWM Works</t>
  </si>
  <si>
    <t>190-18-000023</t>
  </si>
  <si>
    <t>Drinking water facility in ward no 190</t>
  </si>
  <si>
    <t>J NAVEEN</t>
  </si>
  <si>
    <t>P3293</t>
  </si>
  <si>
    <t>14th Finance Commission Works - Drinking Water</t>
  </si>
  <si>
    <t>190-18-000021</t>
  </si>
  <si>
    <t>Maintenance of crematorium burrial grounds and office maintenance at ward no 190</t>
  </si>
  <si>
    <t>N Raju</t>
  </si>
  <si>
    <t>P3291</t>
  </si>
  <si>
    <t>14th Fin -Maintenance of Cremotorium, Burial Grounds</t>
  </si>
  <si>
    <t>190-18-000026</t>
  </si>
  <si>
    <t>Roads and Footpath maintenance at ward no 190</t>
  </si>
  <si>
    <t>Nadish gowda G R</t>
  </si>
  <si>
    <t>P3296</t>
  </si>
  <si>
    <t>14th Finance Commission Works - Road and Footpath Maintenance</t>
  </si>
  <si>
    <t>December</t>
  </si>
  <si>
    <t>190-16-000027</t>
  </si>
  <si>
    <t>Development and Improvements to Roads and drain in ward. No.190 Mangammanapalya area surroundings</t>
  </si>
  <si>
    <t>P0190</t>
  </si>
  <si>
    <t>Works sanctioned by Hon Mayor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</si>
</sst>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theme="1"/>
      <name val="Calibri"/>
      <family val="2"/>
      <scheme val="minor"/>
    </font>
    <font>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1" fontId="3" fillId="0" borderId="1" xfId="0" applyNumberFormat="1" applyFont="1" applyBorder="1" applyAlignment="1">
      <alignment horizontal="center" vertical="center"/>
    </xf>
    <xf numFmtId="15" fontId="3" fillId="0" borderId="1" xfId="0" applyNumberFormat="1" applyFont="1" applyBorder="1" applyAlignment="1">
      <alignment horizontal="left" vertical="center"/>
    </xf>
    <xf numFmtId="15"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2" fontId="3" fillId="0" borderId="1" xfId="0" applyNumberFormat="1" applyFont="1" applyBorder="1" applyAlignment="1">
      <alignment horizontal="right" vertical="center"/>
    </xf>
    <xf numFmtId="0" fontId="3" fillId="0" borderId="1" xfId="0" applyFont="1" applyBorder="1" applyAlignment="1">
      <alignment vertical="center"/>
    </xf>
    <xf numFmtId="2" fontId="3" fillId="0" borderId="1" xfId="0" applyNumberFormat="1"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8"/>
  <sheetViews>
    <sheetView tabSelected="1" workbookViewId="0">
      <selection activeCell="A2" sqref="A2:XFD18"/>
    </sheetView>
  </sheetViews>
  <sheetFormatPr defaultRowHeight="14.5" x14ac:dyDescent="0.35"/>
  <cols>
    <col min="2" max="2" width="6.26953125" bestFit="1" customWidth="1"/>
    <col min="3" max="3" width="9.54296875" bestFit="1" customWidth="1"/>
    <col min="5" max="5" width="16.26953125" bestFit="1" customWidth="1"/>
    <col min="6" max="6" width="13.26953125" bestFit="1" customWidth="1"/>
    <col min="7" max="7" width="31.81640625" customWidth="1"/>
    <col min="16" max="16" width="9.54296875" bestFit="1" customWidth="1"/>
    <col min="21" max="21" width="9.54296875" bestFit="1" customWidth="1"/>
    <col min="27" max="27" width="16.81640625" customWidth="1"/>
  </cols>
  <sheetData>
    <row r="1" spans="1:28" s="3" customFormat="1" ht="24" customHeight="1" x14ac:dyDescent="0.35">
      <c r="A1" s="1" t="s">
        <v>0</v>
      </c>
      <c r="B1" s="1" t="s">
        <v>1</v>
      </c>
      <c r="C1" s="1" t="s">
        <v>2</v>
      </c>
      <c r="D1" s="1" t="s">
        <v>3</v>
      </c>
      <c r="E1" s="1" t="s">
        <v>4</v>
      </c>
      <c r="F1" s="1" t="s">
        <v>5</v>
      </c>
      <c r="G1" s="1" t="s">
        <v>6</v>
      </c>
      <c r="H1" s="2" t="s">
        <v>7</v>
      </c>
      <c r="I1" s="2" t="s">
        <v>8</v>
      </c>
      <c r="J1" s="2" t="s">
        <v>9</v>
      </c>
      <c r="K1" s="2" t="s">
        <v>10</v>
      </c>
      <c r="L1" s="2" t="s">
        <v>11</v>
      </c>
      <c r="M1" s="2" t="s">
        <v>12</v>
      </c>
      <c r="N1" s="2" t="s">
        <v>13</v>
      </c>
      <c r="O1" s="1" t="s">
        <v>14</v>
      </c>
      <c r="P1" s="1" t="s">
        <v>15</v>
      </c>
      <c r="Q1" s="2" t="s">
        <v>16</v>
      </c>
      <c r="R1" s="2" t="s">
        <v>17</v>
      </c>
      <c r="S1" s="2" t="s">
        <v>18</v>
      </c>
      <c r="T1" s="2" t="s">
        <v>19</v>
      </c>
      <c r="U1" s="1" t="s">
        <v>20</v>
      </c>
      <c r="V1" s="2" t="s">
        <v>21</v>
      </c>
      <c r="W1" s="1" t="s">
        <v>22</v>
      </c>
      <c r="X1" s="1" t="s">
        <v>23</v>
      </c>
      <c r="Y1" s="1" t="s">
        <v>24</v>
      </c>
      <c r="Z1" s="2" t="s">
        <v>25</v>
      </c>
      <c r="AA1" s="1" t="s">
        <v>26</v>
      </c>
      <c r="AB1" s="2" t="s">
        <v>27</v>
      </c>
    </row>
    <row r="2" spans="1:28" x14ac:dyDescent="0.35">
      <c r="A2" s="4">
        <v>5907</v>
      </c>
      <c r="B2" s="5" t="s">
        <v>28</v>
      </c>
      <c r="C2" s="6">
        <v>43565</v>
      </c>
      <c r="D2" s="7">
        <v>190</v>
      </c>
      <c r="E2" s="8" t="s">
        <v>44</v>
      </c>
      <c r="F2" s="7" t="s">
        <v>45</v>
      </c>
      <c r="G2" s="8" t="s">
        <v>46</v>
      </c>
      <c r="H2" s="7" t="str">
        <f>"000003"</f>
        <v>000003</v>
      </c>
      <c r="I2" s="6">
        <v>43306</v>
      </c>
      <c r="J2" s="7" t="str">
        <f>"000056"</f>
        <v>000056</v>
      </c>
      <c r="K2" s="6">
        <v>43496</v>
      </c>
      <c r="L2" s="7" t="str">
        <f>"000277"</f>
        <v>000277</v>
      </c>
      <c r="M2" s="6">
        <v>43498</v>
      </c>
      <c r="N2" s="7">
        <v>18</v>
      </c>
      <c r="O2" s="7" t="str">
        <f>"000223"</f>
        <v>000223</v>
      </c>
      <c r="P2" s="6">
        <v>43564</v>
      </c>
      <c r="Q2" s="9">
        <v>4.2249999999999996</v>
      </c>
      <c r="R2" s="9">
        <v>0.42249999999999999</v>
      </c>
      <c r="S2" s="9">
        <v>3.8025000000000002</v>
      </c>
      <c r="T2" s="7">
        <v>9</v>
      </c>
      <c r="U2" s="6">
        <v>43565</v>
      </c>
      <c r="V2" s="7">
        <v>9916557576</v>
      </c>
      <c r="W2" s="8" t="s">
        <v>47</v>
      </c>
      <c r="X2" s="7" t="s">
        <v>34</v>
      </c>
      <c r="Y2" s="8" t="s">
        <v>35</v>
      </c>
      <c r="Z2" s="7" t="s">
        <v>36</v>
      </c>
      <c r="AA2" s="8" t="s">
        <v>37</v>
      </c>
      <c r="AB2" s="9">
        <f>Q2/100</f>
        <v>4.2249999999999996E-2</v>
      </c>
    </row>
    <row r="3" spans="1:28" x14ac:dyDescent="0.35">
      <c r="A3" s="4">
        <v>5908</v>
      </c>
      <c r="B3" s="5" t="s">
        <v>28</v>
      </c>
      <c r="C3" s="6">
        <v>43580</v>
      </c>
      <c r="D3" s="7">
        <v>190</v>
      </c>
      <c r="E3" s="8" t="s">
        <v>44</v>
      </c>
      <c r="F3" s="7" t="s">
        <v>48</v>
      </c>
      <c r="G3" s="8" t="s">
        <v>49</v>
      </c>
      <c r="H3" s="7" t="str">
        <f>"000011"</f>
        <v>000011</v>
      </c>
      <c r="I3" s="6">
        <v>42931</v>
      </c>
      <c r="J3" s="7" t="str">
        <f>"000088"</f>
        <v>000088</v>
      </c>
      <c r="K3" s="6">
        <v>43485</v>
      </c>
      <c r="L3" s="7" t="str">
        <f>"000090"</f>
        <v>000090</v>
      </c>
      <c r="M3" s="6">
        <v>43493</v>
      </c>
      <c r="N3" s="7">
        <v>16</v>
      </c>
      <c r="O3" s="7" t="str">
        <f>"001057"</f>
        <v>001057</v>
      </c>
      <c r="P3" s="6">
        <v>43581</v>
      </c>
      <c r="Q3" s="9">
        <v>0.92123999999999995</v>
      </c>
      <c r="R3" s="9">
        <v>0.13838</v>
      </c>
      <c r="S3" s="9">
        <v>0.78286</v>
      </c>
      <c r="T3" s="7">
        <v>29</v>
      </c>
      <c r="U3" s="6">
        <v>43580</v>
      </c>
      <c r="V3" s="7">
        <v>9448522800</v>
      </c>
      <c r="W3" s="8" t="s">
        <v>43</v>
      </c>
      <c r="X3" s="7" t="s">
        <v>33</v>
      </c>
      <c r="Y3" s="8" t="s">
        <v>32</v>
      </c>
      <c r="Z3" s="7" t="s">
        <v>38</v>
      </c>
      <c r="AA3" s="8" t="s">
        <v>39</v>
      </c>
      <c r="AB3" s="9">
        <f>Q3/100</f>
        <v>9.2123999999999991E-3</v>
      </c>
    </row>
    <row r="4" spans="1:28" x14ac:dyDescent="0.35">
      <c r="A4" s="4">
        <v>5909</v>
      </c>
      <c r="B4" s="5" t="s">
        <v>28</v>
      </c>
      <c r="C4" s="6">
        <v>43582</v>
      </c>
      <c r="D4" s="7">
        <v>190</v>
      </c>
      <c r="E4" s="8" t="s">
        <v>44</v>
      </c>
      <c r="F4" s="7" t="s">
        <v>48</v>
      </c>
      <c r="G4" s="8" t="s">
        <v>49</v>
      </c>
      <c r="H4" s="7" t="str">
        <f>"000011"</f>
        <v>000011</v>
      </c>
      <c r="I4" s="6">
        <v>42931</v>
      </c>
      <c r="J4" s="7" t="str">
        <f>"000088"</f>
        <v>000088</v>
      </c>
      <c r="K4" s="6">
        <v>43485</v>
      </c>
      <c r="L4" s="7" t="str">
        <f>"000090"</f>
        <v>000090</v>
      </c>
      <c r="M4" s="6">
        <v>43493</v>
      </c>
      <c r="N4" s="7">
        <v>16</v>
      </c>
      <c r="O4" s="7" t="str">
        <f>"001057"</f>
        <v>001057</v>
      </c>
      <c r="P4" s="6">
        <v>43581</v>
      </c>
      <c r="Q4" s="9">
        <v>10.13368</v>
      </c>
      <c r="R4" s="9">
        <v>1.4866299999999999</v>
      </c>
      <c r="S4" s="9">
        <v>8.6470500000000001</v>
      </c>
      <c r="T4" s="7">
        <v>32</v>
      </c>
      <c r="U4" s="6">
        <v>43582</v>
      </c>
      <c r="V4" s="7">
        <v>9448522800</v>
      </c>
      <c r="W4" s="8" t="s">
        <v>43</v>
      </c>
      <c r="X4" s="7" t="s">
        <v>33</v>
      </c>
      <c r="Y4" s="8" t="s">
        <v>32</v>
      </c>
      <c r="Z4" s="7" t="s">
        <v>38</v>
      </c>
      <c r="AA4" s="8" t="s">
        <v>39</v>
      </c>
      <c r="AB4" s="9">
        <f>Q4/100</f>
        <v>0.1013368</v>
      </c>
    </row>
    <row r="5" spans="1:28" x14ac:dyDescent="0.35">
      <c r="A5" s="4">
        <v>5910</v>
      </c>
      <c r="B5" s="5" t="s">
        <v>29</v>
      </c>
      <c r="C5" s="6">
        <v>43636</v>
      </c>
      <c r="D5" s="7">
        <v>190</v>
      </c>
      <c r="E5" s="8" t="s">
        <v>44</v>
      </c>
      <c r="F5" s="7" t="s">
        <v>50</v>
      </c>
      <c r="G5" s="8" t="s">
        <v>51</v>
      </c>
      <c r="H5" s="7" t="str">
        <f>"000094"</f>
        <v>000094</v>
      </c>
      <c r="I5" s="6">
        <v>42791</v>
      </c>
      <c r="J5" s="7" t="str">
        <f>"000017"</f>
        <v>000017</v>
      </c>
      <c r="K5" s="6">
        <v>43069</v>
      </c>
      <c r="L5" s="7" t="str">
        <f>"000027"</f>
        <v>000027</v>
      </c>
      <c r="M5" s="6">
        <v>43069</v>
      </c>
      <c r="N5" s="7">
        <v>17</v>
      </c>
      <c r="O5" s="7" t="str">
        <f>"002786"</f>
        <v>002786</v>
      </c>
      <c r="P5" s="6">
        <v>43633</v>
      </c>
      <c r="Q5" s="9">
        <v>23.917249999999999</v>
      </c>
      <c r="R5" s="9">
        <v>2.05749</v>
      </c>
      <c r="S5" s="9">
        <v>21.859760000000001</v>
      </c>
      <c r="T5" s="7">
        <v>89</v>
      </c>
      <c r="U5" s="6">
        <v>43636</v>
      </c>
      <c r="V5" s="7">
        <v>9999999999</v>
      </c>
      <c r="W5" s="8" t="s">
        <v>42</v>
      </c>
      <c r="X5" s="7" t="s">
        <v>30</v>
      </c>
      <c r="Y5" s="8" t="s">
        <v>31</v>
      </c>
      <c r="Z5" s="7" t="s">
        <v>40</v>
      </c>
      <c r="AA5" s="8" t="s">
        <v>41</v>
      </c>
      <c r="AB5" s="9">
        <v>0.23917249999999998</v>
      </c>
    </row>
    <row r="6" spans="1:28" x14ac:dyDescent="0.35">
      <c r="A6" s="4">
        <v>5911</v>
      </c>
      <c r="B6" s="5" t="s">
        <v>52</v>
      </c>
      <c r="C6" s="6">
        <v>43650</v>
      </c>
      <c r="D6" s="7">
        <v>190</v>
      </c>
      <c r="E6" s="8" t="s">
        <v>44</v>
      </c>
      <c r="F6" s="7" t="s">
        <v>53</v>
      </c>
      <c r="G6" s="10" t="s">
        <v>54</v>
      </c>
      <c r="H6" s="7" t="str">
        <f>"000028"</f>
        <v>000028</v>
      </c>
      <c r="I6" s="6">
        <v>42527</v>
      </c>
      <c r="J6" s="7" t="str">
        <f>"000059"</f>
        <v>000059</v>
      </c>
      <c r="K6" s="6">
        <v>43519</v>
      </c>
      <c r="L6" s="7" t="str">
        <f>"000059"</f>
        <v>000059</v>
      </c>
      <c r="M6" s="6">
        <v>43522</v>
      </c>
      <c r="N6" s="7">
        <v>16</v>
      </c>
      <c r="O6" s="7" t="str">
        <f>"003103"</f>
        <v>003103</v>
      </c>
      <c r="P6" s="6">
        <v>43641</v>
      </c>
      <c r="Q6" s="11">
        <v>15.47644</v>
      </c>
      <c r="R6" s="11">
        <v>1.82107</v>
      </c>
      <c r="S6" s="11">
        <v>13.65537</v>
      </c>
      <c r="T6" s="7">
        <v>106</v>
      </c>
      <c r="U6" s="6">
        <v>43650</v>
      </c>
      <c r="V6" s="7">
        <v>9999999999</v>
      </c>
      <c r="W6" s="10" t="s">
        <v>55</v>
      </c>
      <c r="X6" s="7" t="s">
        <v>56</v>
      </c>
      <c r="Y6" s="10" t="s">
        <v>57</v>
      </c>
      <c r="Z6" s="7" t="s">
        <v>58</v>
      </c>
      <c r="AA6" s="10" t="s">
        <v>59</v>
      </c>
      <c r="AB6" s="11">
        <f t="shared" ref="AB6:AB17" si="0">Q6/100</f>
        <v>0.1547644</v>
      </c>
    </row>
    <row r="7" spans="1:28" x14ac:dyDescent="0.35">
      <c r="A7" s="4">
        <v>5912</v>
      </c>
      <c r="B7" s="5" t="s">
        <v>52</v>
      </c>
      <c r="C7" s="6">
        <v>43654</v>
      </c>
      <c r="D7" s="7">
        <v>190</v>
      </c>
      <c r="E7" s="8" t="s">
        <v>44</v>
      </c>
      <c r="F7" s="7" t="s">
        <v>48</v>
      </c>
      <c r="G7" s="10" t="s">
        <v>49</v>
      </c>
      <c r="H7" s="7" t="str">
        <f>"000011"</f>
        <v>000011</v>
      </c>
      <c r="I7" s="6">
        <v>42931</v>
      </c>
      <c r="J7" s="7" t="str">
        <f>"000015"</f>
        <v>000015</v>
      </c>
      <c r="K7" s="6">
        <v>43630</v>
      </c>
      <c r="L7" s="7" t="str">
        <f>"000015"</f>
        <v>000015</v>
      </c>
      <c r="M7" s="6">
        <v>43633</v>
      </c>
      <c r="N7" s="7">
        <v>16</v>
      </c>
      <c r="O7" s="7" t="str">
        <f>"003380"</f>
        <v>003380</v>
      </c>
      <c r="P7" s="6">
        <v>43652</v>
      </c>
      <c r="Q7" s="11">
        <v>4.6062099999999999</v>
      </c>
      <c r="R7" s="11">
        <v>0.68030000000000002</v>
      </c>
      <c r="S7" s="11">
        <v>3.92591</v>
      </c>
      <c r="T7" s="7">
        <v>109</v>
      </c>
      <c r="U7" s="6">
        <v>43654</v>
      </c>
      <c r="V7" s="7">
        <v>9448522800</v>
      </c>
      <c r="W7" s="10" t="s">
        <v>43</v>
      </c>
      <c r="X7" s="7" t="s">
        <v>33</v>
      </c>
      <c r="Y7" s="10" t="s">
        <v>32</v>
      </c>
      <c r="Z7" s="7" t="s">
        <v>38</v>
      </c>
      <c r="AA7" s="10" t="s">
        <v>39</v>
      </c>
      <c r="AB7" s="11">
        <f t="shared" si="0"/>
        <v>4.6062100000000002E-2</v>
      </c>
    </row>
    <row r="8" spans="1:28" x14ac:dyDescent="0.35">
      <c r="A8" s="4">
        <v>5913</v>
      </c>
      <c r="B8" s="5" t="s">
        <v>52</v>
      </c>
      <c r="C8" s="6">
        <v>43656</v>
      </c>
      <c r="D8" s="7">
        <v>190</v>
      </c>
      <c r="E8" s="8" t="s">
        <v>44</v>
      </c>
      <c r="F8" s="7" t="s">
        <v>60</v>
      </c>
      <c r="G8" s="10" t="s">
        <v>61</v>
      </c>
      <c r="H8" s="7" t="str">
        <f>"000098"</f>
        <v>000098</v>
      </c>
      <c r="I8" s="6">
        <v>43529</v>
      </c>
      <c r="J8" s="7" t="str">
        <f>"000106"</f>
        <v>000106</v>
      </c>
      <c r="K8" s="6">
        <v>43554</v>
      </c>
      <c r="L8" s="7" t="str">
        <f>"000242"</f>
        <v>000242</v>
      </c>
      <c r="M8" s="6">
        <v>43554</v>
      </c>
      <c r="N8" s="7">
        <v>19</v>
      </c>
      <c r="O8" s="7" t="str">
        <f>"003382"</f>
        <v>003382</v>
      </c>
      <c r="P8" s="6">
        <v>43655</v>
      </c>
      <c r="Q8" s="11">
        <v>19.990680000000001</v>
      </c>
      <c r="R8" s="11">
        <v>2.2061000000000002</v>
      </c>
      <c r="S8" s="11">
        <v>17.784579999999998</v>
      </c>
      <c r="T8" s="7">
        <v>110</v>
      </c>
      <c r="U8" s="6">
        <v>43656</v>
      </c>
      <c r="V8" s="7">
        <v>9999999999</v>
      </c>
      <c r="W8" s="10" t="s">
        <v>55</v>
      </c>
      <c r="X8" s="7" t="s">
        <v>62</v>
      </c>
      <c r="Y8" s="10" t="s">
        <v>63</v>
      </c>
      <c r="Z8" s="7" t="s">
        <v>40</v>
      </c>
      <c r="AA8" s="10" t="s">
        <v>41</v>
      </c>
      <c r="AB8" s="11">
        <f t="shared" si="0"/>
        <v>0.19990680000000002</v>
      </c>
    </row>
    <row r="9" spans="1:28" x14ac:dyDescent="0.35">
      <c r="A9" s="4">
        <v>5914</v>
      </c>
      <c r="B9" s="5" t="s">
        <v>52</v>
      </c>
      <c r="C9" s="6">
        <v>43669</v>
      </c>
      <c r="D9" s="7">
        <v>190</v>
      </c>
      <c r="E9" s="8" t="s">
        <v>44</v>
      </c>
      <c r="F9" s="7" t="s">
        <v>64</v>
      </c>
      <c r="G9" s="10" t="s">
        <v>65</v>
      </c>
      <c r="H9" s="7" t="str">
        <f>"000136"</f>
        <v>000136</v>
      </c>
      <c r="I9" s="6">
        <v>42817</v>
      </c>
      <c r="J9" s="7" t="str">
        <f>"000027"</f>
        <v>000027</v>
      </c>
      <c r="K9" s="6">
        <v>43136</v>
      </c>
      <c r="L9" s="7" t="str">
        <f>"000045"</f>
        <v>000045</v>
      </c>
      <c r="M9" s="6">
        <v>43136</v>
      </c>
      <c r="N9" s="7">
        <v>17</v>
      </c>
      <c r="O9" s="7" t="str">
        <f>"003500"</f>
        <v>003500</v>
      </c>
      <c r="P9" s="6">
        <v>43663</v>
      </c>
      <c r="Q9" s="11">
        <v>9.9143500000000007</v>
      </c>
      <c r="R9" s="11">
        <v>0.76639000000000002</v>
      </c>
      <c r="S9" s="11">
        <v>9.1479599999999994</v>
      </c>
      <c r="T9" s="7">
        <v>122</v>
      </c>
      <c r="U9" s="6">
        <v>43669</v>
      </c>
      <c r="V9" s="7">
        <v>9999999999</v>
      </c>
      <c r="W9" s="10" t="s">
        <v>66</v>
      </c>
      <c r="X9" s="7" t="s">
        <v>30</v>
      </c>
      <c r="Y9" s="10" t="s">
        <v>31</v>
      </c>
      <c r="Z9" s="7" t="s">
        <v>40</v>
      </c>
      <c r="AA9" s="10" t="s">
        <v>41</v>
      </c>
      <c r="AB9" s="11">
        <f t="shared" si="0"/>
        <v>9.9143500000000009E-2</v>
      </c>
    </row>
    <row r="10" spans="1:28" x14ac:dyDescent="0.35">
      <c r="A10" s="4">
        <v>5915</v>
      </c>
      <c r="B10" s="5" t="s">
        <v>52</v>
      </c>
      <c r="C10" s="6">
        <v>43671</v>
      </c>
      <c r="D10" s="7">
        <v>190</v>
      </c>
      <c r="E10" s="8" t="s">
        <v>44</v>
      </c>
      <c r="F10" s="7" t="s">
        <v>67</v>
      </c>
      <c r="G10" s="10" t="s">
        <v>68</v>
      </c>
      <c r="H10" s="7" t="str">
        <f>"000171"</f>
        <v>000171</v>
      </c>
      <c r="I10" s="6">
        <v>42095</v>
      </c>
      <c r="J10" s="7" t="str">
        <f>"000056"</f>
        <v>000056</v>
      </c>
      <c r="K10" s="6">
        <v>42244</v>
      </c>
      <c r="L10" s="7" t="str">
        <f>"000262"</f>
        <v>000262</v>
      </c>
      <c r="M10" s="6">
        <v>42275</v>
      </c>
      <c r="N10" s="7">
        <v>14</v>
      </c>
      <c r="O10" s="7" t="str">
        <f>"003875"</f>
        <v>003875</v>
      </c>
      <c r="P10" s="6">
        <v>43668</v>
      </c>
      <c r="Q10" s="11">
        <v>7.1621699999999997</v>
      </c>
      <c r="R10" s="11">
        <v>0.93974999999999997</v>
      </c>
      <c r="S10" s="11">
        <v>6.2224199999999996</v>
      </c>
      <c r="T10" s="7">
        <v>124</v>
      </c>
      <c r="U10" s="6">
        <v>43671</v>
      </c>
      <c r="V10" s="7">
        <v>9845652652</v>
      </c>
      <c r="W10" s="10" t="s">
        <v>69</v>
      </c>
      <c r="X10" s="7" t="s">
        <v>30</v>
      </c>
      <c r="Y10" s="10" t="s">
        <v>31</v>
      </c>
      <c r="Z10" s="7" t="s">
        <v>40</v>
      </c>
      <c r="AA10" s="10" t="s">
        <v>41</v>
      </c>
      <c r="AB10" s="11">
        <f t="shared" si="0"/>
        <v>7.1621699999999996E-2</v>
      </c>
    </row>
    <row r="11" spans="1:28" x14ac:dyDescent="0.35">
      <c r="A11" s="4">
        <v>5916</v>
      </c>
      <c r="B11" s="5" t="s">
        <v>52</v>
      </c>
      <c r="C11" s="6">
        <v>43671</v>
      </c>
      <c r="D11" s="7">
        <v>190</v>
      </c>
      <c r="E11" s="8" t="s">
        <v>44</v>
      </c>
      <c r="F11" s="7" t="s">
        <v>70</v>
      </c>
      <c r="G11" s="10" t="s">
        <v>71</v>
      </c>
      <c r="H11" s="7" t="str">
        <f>"000173"</f>
        <v>000173</v>
      </c>
      <c r="I11" s="6">
        <v>42069</v>
      </c>
      <c r="J11" s="7" t="str">
        <f>"000147"</f>
        <v>000147</v>
      </c>
      <c r="K11" s="6">
        <v>42368</v>
      </c>
      <c r="L11" s="7" t="str">
        <f>"000351"</f>
        <v>000351</v>
      </c>
      <c r="M11" s="6">
        <v>42366</v>
      </c>
      <c r="N11" s="7">
        <v>14</v>
      </c>
      <c r="O11" s="7" t="str">
        <f>"003876"</f>
        <v>003876</v>
      </c>
      <c r="P11" s="6">
        <v>43668</v>
      </c>
      <c r="Q11" s="11">
        <v>15.5793</v>
      </c>
      <c r="R11" s="11">
        <v>2.0247899999999999</v>
      </c>
      <c r="S11" s="11">
        <v>13.554510000000001</v>
      </c>
      <c r="T11" s="7">
        <v>124</v>
      </c>
      <c r="U11" s="6">
        <v>43671</v>
      </c>
      <c r="V11" s="7">
        <v>9886122487</v>
      </c>
      <c r="W11" s="10" t="s">
        <v>72</v>
      </c>
      <c r="X11" s="7" t="s">
        <v>30</v>
      </c>
      <c r="Y11" s="10" t="s">
        <v>31</v>
      </c>
      <c r="Z11" s="7" t="s">
        <v>40</v>
      </c>
      <c r="AA11" s="10" t="s">
        <v>41</v>
      </c>
      <c r="AB11" s="11">
        <f t="shared" si="0"/>
        <v>0.15579299999999999</v>
      </c>
    </row>
    <row r="12" spans="1:28" x14ac:dyDescent="0.35">
      <c r="A12" s="4">
        <v>5917</v>
      </c>
      <c r="B12" s="5" t="s">
        <v>73</v>
      </c>
      <c r="C12" s="6">
        <v>43704</v>
      </c>
      <c r="D12" s="7">
        <v>190</v>
      </c>
      <c r="E12" s="8" t="s">
        <v>44</v>
      </c>
      <c r="F12" s="7" t="s">
        <v>74</v>
      </c>
      <c r="G12" s="10" t="s">
        <v>75</v>
      </c>
      <c r="H12" s="7" t="str">
        <f>"000108"</f>
        <v>000108</v>
      </c>
      <c r="I12" s="6">
        <v>42791</v>
      </c>
      <c r="J12" s="7" t="str">
        <f>"000034"</f>
        <v>000034</v>
      </c>
      <c r="K12" s="6">
        <v>43179</v>
      </c>
      <c r="L12" s="7" t="str">
        <f>"000060"</f>
        <v>000060</v>
      </c>
      <c r="M12" s="6">
        <v>43179</v>
      </c>
      <c r="N12" s="7">
        <v>17</v>
      </c>
      <c r="O12" s="7" t="str">
        <f>"004538"</f>
        <v>004538</v>
      </c>
      <c r="P12" s="6">
        <v>43693</v>
      </c>
      <c r="Q12" s="11">
        <v>29.460349999999998</v>
      </c>
      <c r="R12" s="11">
        <v>2.6099100000000002</v>
      </c>
      <c r="S12" s="11">
        <v>26.850439999999999</v>
      </c>
      <c r="T12" s="7">
        <v>166</v>
      </c>
      <c r="U12" s="6">
        <v>43704</v>
      </c>
      <c r="V12" s="7">
        <v>9999999999</v>
      </c>
      <c r="W12" s="10" t="s">
        <v>76</v>
      </c>
      <c r="X12" s="7" t="s">
        <v>30</v>
      </c>
      <c r="Y12" s="10" t="s">
        <v>31</v>
      </c>
      <c r="Z12" s="7" t="s">
        <v>40</v>
      </c>
      <c r="AA12" s="10" t="s">
        <v>41</v>
      </c>
      <c r="AB12" s="11">
        <f t="shared" si="0"/>
        <v>0.29460349999999996</v>
      </c>
    </row>
    <row r="13" spans="1:28" x14ac:dyDescent="0.35">
      <c r="A13" s="4">
        <v>5918</v>
      </c>
      <c r="B13" s="5" t="s">
        <v>77</v>
      </c>
      <c r="C13" s="6">
        <v>43717</v>
      </c>
      <c r="D13" s="7">
        <v>190</v>
      </c>
      <c r="E13" s="8" t="s">
        <v>44</v>
      </c>
      <c r="F13" s="7" t="s">
        <v>78</v>
      </c>
      <c r="G13" s="10" t="s">
        <v>79</v>
      </c>
      <c r="H13" s="7" t="str">
        <f>"000065"</f>
        <v>000065</v>
      </c>
      <c r="I13" s="6">
        <v>43444</v>
      </c>
      <c r="J13" s="7" t="str">
        <f>"000031"</f>
        <v>000031</v>
      </c>
      <c r="K13" s="6">
        <v>43641</v>
      </c>
      <c r="L13" s="7" t="str">
        <f>"000054"</f>
        <v>000054</v>
      </c>
      <c r="M13" s="6">
        <v>43641</v>
      </c>
      <c r="N13" s="7">
        <v>18</v>
      </c>
      <c r="O13" s="7" t="str">
        <f>"004851"</f>
        <v>004851</v>
      </c>
      <c r="P13" s="6">
        <v>43705</v>
      </c>
      <c r="Q13" s="11">
        <v>4.4029299999999996</v>
      </c>
      <c r="R13" s="11">
        <v>0.40838999999999998</v>
      </c>
      <c r="S13" s="11">
        <v>3.9945400000000002</v>
      </c>
      <c r="T13" s="7">
        <v>178</v>
      </c>
      <c r="U13" s="6">
        <v>43717</v>
      </c>
      <c r="V13" s="7">
        <v>9945506205</v>
      </c>
      <c r="W13" s="10" t="s">
        <v>80</v>
      </c>
      <c r="X13" s="7" t="s">
        <v>81</v>
      </c>
      <c r="Y13" s="10" t="s">
        <v>82</v>
      </c>
      <c r="Z13" s="7" t="s">
        <v>40</v>
      </c>
      <c r="AA13" s="10" t="s">
        <v>41</v>
      </c>
      <c r="AB13" s="11">
        <f t="shared" si="0"/>
        <v>4.4029299999999993E-2</v>
      </c>
    </row>
    <row r="14" spans="1:28" x14ac:dyDescent="0.35">
      <c r="A14" s="4">
        <v>5919</v>
      </c>
      <c r="B14" s="5" t="s">
        <v>77</v>
      </c>
      <c r="C14" s="6">
        <v>43717</v>
      </c>
      <c r="D14" s="7">
        <v>190</v>
      </c>
      <c r="E14" s="8" t="s">
        <v>44</v>
      </c>
      <c r="F14" s="7" t="s">
        <v>83</v>
      </c>
      <c r="G14" s="10" t="s">
        <v>84</v>
      </c>
      <c r="H14" s="7" t="str">
        <f>"000059"</f>
        <v>000059</v>
      </c>
      <c r="I14" s="6">
        <v>43441</v>
      </c>
      <c r="J14" s="7" t="str">
        <f>"000030"</f>
        <v>000030</v>
      </c>
      <c r="K14" s="6">
        <v>43641</v>
      </c>
      <c r="L14" s="7" t="str">
        <f>"000055"</f>
        <v>000055</v>
      </c>
      <c r="M14" s="6">
        <v>43641</v>
      </c>
      <c r="N14" s="7">
        <v>18</v>
      </c>
      <c r="O14" s="7" t="str">
        <f>"004852"</f>
        <v>004852</v>
      </c>
      <c r="P14" s="6">
        <v>43705</v>
      </c>
      <c r="Q14" s="11">
        <v>13.47228</v>
      </c>
      <c r="R14" s="11">
        <v>1.4032</v>
      </c>
      <c r="S14" s="11">
        <v>12.06908</v>
      </c>
      <c r="T14" s="7">
        <v>178</v>
      </c>
      <c r="U14" s="6">
        <v>43717</v>
      </c>
      <c r="V14" s="7">
        <v>9999999999</v>
      </c>
      <c r="W14" s="10" t="s">
        <v>80</v>
      </c>
      <c r="X14" s="7" t="s">
        <v>85</v>
      </c>
      <c r="Y14" s="10" t="s">
        <v>86</v>
      </c>
      <c r="Z14" s="7" t="s">
        <v>40</v>
      </c>
      <c r="AA14" s="10" t="s">
        <v>41</v>
      </c>
      <c r="AB14" s="11">
        <f t="shared" si="0"/>
        <v>0.1347228</v>
      </c>
    </row>
    <row r="15" spans="1:28" x14ac:dyDescent="0.35">
      <c r="A15" s="4">
        <v>5920</v>
      </c>
      <c r="B15" s="5" t="s">
        <v>77</v>
      </c>
      <c r="C15" s="6">
        <v>43717</v>
      </c>
      <c r="D15" s="7">
        <v>190</v>
      </c>
      <c r="E15" s="8" t="s">
        <v>44</v>
      </c>
      <c r="F15" s="7" t="s">
        <v>87</v>
      </c>
      <c r="G15" s="10" t="s">
        <v>88</v>
      </c>
      <c r="H15" s="7" t="str">
        <f>"000066"</f>
        <v>000066</v>
      </c>
      <c r="I15" s="6">
        <v>43444</v>
      </c>
      <c r="J15" s="7" t="str">
        <f>"000032"</f>
        <v>000032</v>
      </c>
      <c r="K15" s="6">
        <v>43641</v>
      </c>
      <c r="L15" s="7" t="str">
        <f>"000056"</f>
        <v>000056</v>
      </c>
      <c r="M15" s="6">
        <v>43641</v>
      </c>
      <c r="N15" s="7">
        <v>18</v>
      </c>
      <c r="O15" s="7" t="str">
        <f>"004853"</f>
        <v>004853</v>
      </c>
      <c r="P15" s="6">
        <v>43705</v>
      </c>
      <c r="Q15" s="11">
        <v>17.471229999999998</v>
      </c>
      <c r="R15" s="11">
        <v>1.6153200000000001</v>
      </c>
      <c r="S15" s="11">
        <v>15.85591</v>
      </c>
      <c r="T15" s="7">
        <v>178</v>
      </c>
      <c r="U15" s="6">
        <v>43717</v>
      </c>
      <c r="V15" s="7">
        <v>9738515113</v>
      </c>
      <c r="W15" s="10" t="s">
        <v>89</v>
      </c>
      <c r="X15" s="7" t="s">
        <v>90</v>
      </c>
      <c r="Y15" s="10" t="s">
        <v>91</v>
      </c>
      <c r="Z15" s="7" t="s">
        <v>40</v>
      </c>
      <c r="AA15" s="10" t="s">
        <v>41</v>
      </c>
      <c r="AB15" s="11">
        <f t="shared" si="0"/>
        <v>0.17471229999999999</v>
      </c>
    </row>
    <row r="16" spans="1:28" x14ac:dyDescent="0.35">
      <c r="A16" s="4">
        <v>5921</v>
      </c>
      <c r="B16" s="5" t="s">
        <v>77</v>
      </c>
      <c r="C16" s="6">
        <v>43726</v>
      </c>
      <c r="D16" s="7">
        <v>190</v>
      </c>
      <c r="E16" s="8" t="s">
        <v>44</v>
      </c>
      <c r="F16" s="7" t="s">
        <v>92</v>
      </c>
      <c r="G16" s="10" t="s">
        <v>93</v>
      </c>
      <c r="H16" s="7" t="str">
        <f>"000067"</f>
        <v>000067</v>
      </c>
      <c r="I16" s="6">
        <v>43444</v>
      </c>
      <c r="J16" s="7" t="str">
        <f>"000022"</f>
        <v>000022</v>
      </c>
      <c r="K16" s="6">
        <v>43624</v>
      </c>
      <c r="L16" s="7" t="str">
        <f>"000045"</f>
        <v>000045</v>
      </c>
      <c r="M16" s="6">
        <v>43624</v>
      </c>
      <c r="N16" s="7">
        <v>18</v>
      </c>
      <c r="O16" s="7" t="str">
        <f>"004992"</f>
        <v>004992</v>
      </c>
      <c r="P16" s="6">
        <v>43719</v>
      </c>
      <c r="Q16" s="11">
        <v>4.9187500000000002</v>
      </c>
      <c r="R16" s="11">
        <v>0.49869999999999998</v>
      </c>
      <c r="S16" s="11">
        <v>4.4200499999999998</v>
      </c>
      <c r="T16" s="7">
        <v>191</v>
      </c>
      <c r="U16" s="6">
        <v>43726</v>
      </c>
      <c r="V16" s="7">
        <v>9611169595</v>
      </c>
      <c r="W16" s="10" t="s">
        <v>94</v>
      </c>
      <c r="X16" s="7" t="s">
        <v>95</v>
      </c>
      <c r="Y16" s="10" t="s">
        <v>96</v>
      </c>
      <c r="Z16" s="7" t="s">
        <v>40</v>
      </c>
      <c r="AA16" s="10" t="s">
        <v>41</v>
      </c>
      <c r="AB16" s="11">
        <f t="shared" si="0"/>
        <v>4.9187500000000002E-2</v>
      </c>
    </row>
    <row r="17" spans="1:28" x14ac:dyDescent="0.35">
      <c r="A17" s="4">
        <v>5922</v>
      </c>
      <c r="B17" s="5" t="s">
        <v>77</v>
      </c>
      <c r="C17" s="6">
        <v>43726</v>
      </c>
      <c r="D17" s="7">
        <v>190</v>
      </c>
      <c r="E17" s="8" t="s">
        <v>44</v>
      </c>
      <c r="F17" s="7" t="s">
        <v>97</v>
      </c>
      <c r="G17" s="10" t="s">
        <v>98</v>
      </c>
      <c r="H17" s="7" t="str">
        <f>"000117"</f>
        <v>000117</v>
      </c>
      <c r="I17" s="6">
        <v>43531</v>
      </c>
      <c r="J17" s="7" t="str">
        <f>"000037"</f>
        <v>000037</v>
      </c>
      <c r="K17" s="6">
        <v>43644</v>
      </c>
      <c r="L17" s="7" t="str">
        <f>"000090"</f>
        <v>000090</v>
      </c>
      <c r="M17" s="6">
        <v>43645</v>
      </c>
      <c r="N17" s="7">
        <v>18</v>
      </c>
      <c r="O17" s="7" t="str">
        <f>"005114"</f>
        <v>005114</v>
      </c>
      <c r="P17" s="6">
        <v>43720</v>
      </c>
      <c r="Q17" s="11">
        <v>13.69008</v>
      </c>
      <c r="R17" s="11">
        <v>1.3667</v>
      </c>
      <c r="S17" s="11">
        <v>12.32338</v>
      </c>
      <c r="T17" s="7">
        <v>191</v>
      </c>
      <c r="U17" s="6">
        <v>43726</v>
      </c>
      <c r="V17" s="7">
        <v>9686600067</v>
      </c>
      <c r="W17" s="10" t="s">
        <v>99</v>
      </c>
      <c r="X17" s="7" t="s">
        <v>100</v>
      </c>
      <c r="Y17" s="10" t="s">
        <v>101</v>
      </c>
      <c r="Z17" s="7" t="s">
        <v>40</v>
      </c>
      <c r="AA17" s="10" t="s">
        <v>41</v>
      </c>
      <c r="AB17" s="11">
        <f t="shared" si="0"/>
        <v>0.13690079999999999</v>
      </c>
    </row>
    <row r="18" spans="1:28" x14ac:dyDescent="0.35">
      <c r="A18" s="4">
        <v>5923</v>
      </c>
      <c r="B18" s="5" t="s">
        <v>102</v>
      </c>
      <c r="C18" s="6">
        <v>43817</v>
      </c>
      <c r="D18" s="4">
        <v>190</v>
      </c>
      <c r="E18" s="8" t="s">
        <v>44</v>
      </c>
      <c r="F18" s="7" t="s">
        <v>103</v>
      </c>
      <c r="G18" s="8" t="s">
        <v>104</v>
      </c>
      <c r="H18" s="7" t="str">
        <f>"000180"</f>
        <v>000180</v>
      </c>
      <c r="I18" s="6">
        <v>42916</v>
      </c>
      <c r="J18" s="7" t="str">
        <f>"000019"</f>
        <v>000019</v>
      </c>
      <c r="K18" s="6">
        <v>43251</v>
      </c>
      <c r="L18" s="7" t="str">
        <f>"000061"</f>
        <v>000061</v>
      </c>
      <c r="M18" s="6">
        <v>43251</v>
      </c>
      <c r="N18" s="7">
        <v>16</v>
      </c>
      <c r="O18" s="7" t="str">
        <f>"006719"</f>
        <v>006719</v>
      </c>
      <c r="P18" s="6">
        <v>43809</v>
      </c>
      <c r="Q18" s="9">
        <v>92.146850000000001</v>
      </c>
      <c r="R18" s="9">
        <v>8.95852</v>
      </c>
      <c r="S18" s="9">
        <v>83.188329999999993</v>
      </c>
      <c r="T18" s="7">
        <v>13</v>
      </c>
      <c r="U18" s="6">
        <v>43817</v>
      </c>
      <c r="V18" s="7">
        <v>9999999999</v>
      </c>
      <c r="W18" s="8" t="s">
        <v>55</v>
      </c>
      <c r="X18" s="7" t="s">
        <v>105</v>
      </c>
      <c r="Y18" s="8" t="s">
        <v>106</v>
      </c>
      <c r="Z18" s="7" t="s">
        <v>40</v>
      </c>
      <c r="AA18" s="8" t="s">
        <v>41</v>
      </c>
      <c r="AB18" s="9">
        <v>0.92146850000000002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2019-07-02T06:05:12Z</dcterms:created>
  <dcterms:modified xsi:type="dcterms:W3CDTF">2020-01-30T07:07:21Z</dcterms:modified>
</cp:coreProperties>
</file>