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AB13" i="1"/>
  <c r="O13" i="1"/>
  <c r="L13" i="1"/>
  <c r="J13" i="1"/>
  <c r="H13" i="1"/>
  <c r="O12" i="1"/>
  <c r="L12" i="1"/>
  <c r="J12" i="1"/>
  <c r="H12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<sst xmlns="http://schemas.openxmlformats.org/spreadsheetml/2006/main" count="172" uniqueCount="85">
  <si>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</si>
  <si>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</si>
  <si>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</si>
  <si>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</si>
  <si>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</si>
  <si>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</si>
  <si>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</si>
  <si>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</si>
  <si>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</si>
  <si>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</si>
  <si>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</si>
  <si>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</si>
  <si>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</si>
  <si>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</si>
  <si>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</si>
  <si>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</si>
  <si>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</si>
  <si>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</si>
  <si>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</si>
  <si>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</si>
  <si>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</si>
  <si>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</si>
  <si>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</si>
  <si>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</si>
  <si>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</si>
  <si>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</si>
  <si>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</si>
  <si>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</si>
  <si>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</si>
  <si>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</si>
  <si>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</si>
  <si>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</si>
  <si>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</si>
  <si>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M/s.KRIDL</t>
  </si>
  <si>
    <t>M and R to Street Lights - Replacement of Burnt Bulbs etc. (Package)</t>
  </si>
  <si>
    <t>P0300</t>
  </si>
  <si>
    <t>P3110</t>
  </si>
  <si>
    <t>14th Finance Commission Grant Works</t>
  </si>
  <si>
    <t>P0190</t>
  </si>
  <si>
    <t>Works sanctioned by Hon Mayor</t>
  </si>
  <si>
    <t>KRIDL</t>
  </si>
  <si>
    <t>P1802</t>
  </si>
  <si>
    <t>Water Supply New Areas</t>
  </si>
  <si>
    <t>ddo439</t>
  </si>
  <si>
    <t xml:space="preserve"> Executive Engineer Electrical Division Bomanahalli Zone</t>
  </si>
  <si>
    <t>ddo442</t>
  </si>
  <si>
    <t xml:space="preserve"> Assistant Executive Engineer Arekere  sub Division Bomanahalli Zone</t>
  </si>
  <si>
    <t>Ramesh k</t>
  </si>
  <si>
    <t>Arakere</t>
  </si>
  <si>
    <t>193-14-000029</t>
  </si>
  <si>
    <t>Improvements to drains and asphalting to Balance roads at Someshwara Layout in ward no 193 Arakere</t>
  </si>
  <si>
    <t>193-16-000001</t>
  </si>
  <si>
    <t>Annual Operation and Maintenance of street lighting system in ward no-193 Package B10 of Bommanahalli zone.</t>
  </si>
  <si>
    <t>M/s Thripuramba Ele Enterprises</t>
  </si>
  <si>
    <t>193-17-000009</t>
  </si>
  <si>
    <t>Providing And Maintenance of Street light in ward no 193 Arakere</t>
  </si>
  <si>
    <t>M/s  Shah Electricals</t>
  </si>
  <si>
    <t>193-17-000012</t>
  </si>
  <si>
    <t>Devlopment and Improvements to Roads and Drains Baghavathi layout, Krishna layout, Someshwara layout Ragavendra layout, Vijayasree layout At Hulimavu Village in ward no 193 Arakere</t>
  </si>
  <si>
    <t>THIMME GOWDA G</t>
  </si>
  <si>
    <t>193-17-000013</t>
  </si>
  <si>
    <t>Devlopment and Improvements to Roads and Drains Sugama Layout, Bande palya, Avani sringeri nagara, at Nyanappanahalli Village in ward no 193 Arakere</t>
  </si>
  <si>
    <t>193-17-000042</t>
  </si>
  <si>
    <t>PROVIDING AND DRILLING THE BOREWELL ERECTION OF PUMPSET ELECTRICAL CONECTION PIPE AND RO PLANT IN WARD NO 193 ARAKERE</t>
  </si>
  <si>
    <t>Annual Operation and Maintenance of street lighting system in ward no-193  Package B10 of Bommanahalli zone.</t>
  </si>
  <si>
    <t>193-16-000020</t>
  </si>
  <si>
    <t>Developmental works for providing Drinking water facility in Arkere Ward No 193</t>
  </si>
  <si>
    <t>August</t>
  </si>
  <si>
    <t>October</t>
  </si>
  <si>
    <t>193-19-000009</t>
  </si>
  <si>
    <t>Providing CC camera and dust bins to black spots in ward no 193 Arakere</t>
  </si>
  <si>
    <t>GV JAGADESSH (TRISHA ELECTRICALS)</t>
  </si>
  <si>
    <t>P3298</t>
  </si>
  <si>
    <t>14th Finance Commission Works - SWM Works</t>
  </si>
  <si>
    <t xml:space="preserve"> Assistant Executive Engineer Arekere sub Division Bomanahalli Zone</t>
  </si>
  <si>
    <t>November</t>
  </si>
  <si>
    <t>December</t>
  </si>
  <si>
    <t>193-19-000011</t>
  </si>
  <si>
    <t>Providing and repairs to missing UGD lines in ward no 193 Arakere</t>
  </si>
  <si>
    <t>g sathish</t>
  </si>
  <si>
    <t>P3295</t>
  </si>
  <si>
    <t>14th Finance Commission Works - UGD Works</t>
  </si>
  <si>
    <t>193-18-000021</t>
  </si>
  <si>
    <t>DeSilting of Main and Cross Roads at Arakere, Hulimavu and Nyanapanahalli Village in Ward No.193, Arakere</t>
  </si>
  <si>
    <t>G SATHISH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</si>
</sst>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workbookViewId="0">
      <selection activeCell="A2" sqref="A2:XFD17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6029</v>
      </c>
      <c r="B2" s="5" t="s">
        <v>28</v>
      </c>
      <c r="C2" s="6">
        <v>43566</v>
      </c>
      <c r="D2" s="7">
        <v>193</v>
      </c>
      <c r="E2" s="8" t="s">
        <v>48</v>
      </c>
      <c r="F2" s="7" t="s">
        <v>49</v>
      </c>
      <c r="G2" s="8" t="s">
        <v>50</v>
      </c>
      <c r="H2" s="7" t="str">
        <f>"000208"</f>
        <v>000208</v>
      </c>
      <c r="I2" s="6">
        <v>42826</v>
      </c>
      <c r="J2" s="7" t="str">
        <f>"000010"</f>
        <v>000010</v>
      </c>
      <c r="K2" s="6">
        <v>42847</v>
      </c>
      <c r="L2" s="7" t="str">
        <f>"000105"</f>
        <v>000105</v>
      </c>
      <c r="M2" s="6">
        <v>42916</v>
      </c>
      <c r="N2" s="7">
        <v>14</v>
      </c>
      <c r="O2" s="7" t="str">
        <f>"000077"</f>
        <v>000077</v>
      </c>
      <c r="P2" s="6">
        <v>43563</v>
      </c>
      <c r="Q2" s="9">
        <v>21</v>
      </c>
      <c r="R2" s="9">
        <v>3.1274999999999999</v>
      </c>
      <c r="S2" s="9">
        <v>17.872499999999999</v>
      </c>
      <c r="T2" s="7">
        <v>12</v>
      </c>
      <c r="U2" s="6">
        <v>43566</v>
      </c>
      <c r="V2" s="7">
        <v>9448090581</v>
      </c>
      <c r="W2" s="8" t="s">
        <v>33</v>
      </c>
      <c r="X2" s="7" t="s">
        <v>38</v>
      </c>
      <c r="Y2" s="8" t="s">
        <v>39</v>
      </c>
      <c r="Z2" s="7" t="s">
        <v>45</v>
      </c>
      <c r="AA2" s="8" t="s">
        <v>46</v>
      </c>
      <c r="AB2" s="9">
        <f t="shared" ref="AB2:AB10" si="0">Q2/100</f>
        <v>0.21</v>
      </c>
    </row>
    <row r="3" spans="1:28" x14ac:dyDescent="0.35">
      <c r="A3" s="4">
        <v>6030</v>
      </c>
      <c r="B3" s="5" t="s">
        <v>28</v>
      </c>
      <c r="C3" s="6">
        <v>43567</v>
      </c>
      <c r="D3" s="7">
        <v>193</v>
      </c>
      <c r="E3" s="8" t="s">
        <v>48</v>
      </c>
      <c r="F3" s="7" t="s">
        <v>51</v>
      </c>
      <c r="G3" s="8" t="s">
        <v>52</v>
      </c>
      <c r="H3" s="7" t="str">
        <f>"000003"</f>
        <v>000003</v>
      </c>
      <c r="I3" s="6">
        <v>43191</v>
      </c>
      <c r="J3" s="7" t="str">
        <f>"000002"</f>
        <v>000002</v>
      </c>
      <c r="K3" s="6">
        <v>43595</v>
      </c>
      <c r="L3" s="7" t="str">
        <f>"000006"</f>
        <v>000006</v>
      </c>
      <c r="M3" s="6">
        <v>43598</v>
      </c>
      <c r="N3" s="7">
        <v>16</v>
      </c>
      <c r="O3" s="7" t="str">
        <f>""</f>
        <v/>
      </c>
      <c r="P3" s="6"/>
      <c r="Q3" s="9">
        <v>7.3570500000000001</v>
      </c>
      <c r="R3" s="9">
        <v>0.91583999999999999</v>
      </c>
      <c r="S3" s="9">
        <v>6.4412099999999999</v>
      </c>
      <c r="T3" s="7">
        <v>17</v>
      </c>
      <c r="U3" s="6">
        <v>43567</v>
      </c>
      <c r="V3" s="7">
        <v>9448510301</v>
      </c>
      <c r="W3" s="8" t="s">
        <v>53</v>
      </c>
      <c r="X3" s="7" t="s">
        <v>35</v>
      </c>
      <c r="Y3" s="8" t="s">
        <v>34</v>
      </c>
      <c r="Z3" s="7" t="s">
        <v>43</v>
      </c>
      <c r="AA3" s="8" t="s">
        <v>44</v>
      </c>
      <c r="AB3" s="9">
        <f t="shared" si="0"/>
        <v>7.3570499999999997E-2</v>
      </c>
    </row>
    <row r="4" spans="1:28" x14ac:dyDescent="0.35">
      <c r="A4" s="4">
        <v>6031</v>
      </c>
      <c r="B4" s="5" t="s">
        <v>28</v>
      </c>
      <c r="C4" s="6">
        <v>43567</v>
      </c>
      <c r="D4" s="7">
        <v>193</v>
      </c>
      <c r="E4" s="8" t="s">
        <v>48</v>
      </c>
      <c r="F4" s="7" t="s">
        <v>51</v>
      </c>
      <c r="G4" s="8" t="s">
        <v>52</v>
      </c>
      <c r="H4" s="7" t="str">
        <f>"000003"</f>
        <v>000003</v>
      </c>
      <c r="I4" s="6">
        <v>43191</v>
      </c>
      <c r="J4" s="7" t="str">
        <f>"000002"</f>
        <v>000002</v>
      </c>
      <c r="K4" s="6">
        <v>43595</v>
      </c>
      <c r="L4" s="7" t="str">
        <f>"000006"</f>
        <v>000006</v>
      </c>
      <c r="M4" s="6">
        <v>43598</v>
      </c>
      <c r="N4" s="7">
        <v>16</v>
      </c>
      <c r="O4" s="7" t="str">
        <f>""</f>
        <v/>
      </c>
      <c r="P4" s="6"/>
      <c r="Q4" s="9">
        <v>3.6785199999999998</v>
      </c>
      <c r="R4" s="9">
        <v>0.38729999999999998</v>
      </c>
      <c r="S4" s="9">
        <v>3.29122</v>
      </c>
      <c r="T4" s="7">
        <v>17</v>
      </c>
      <c r="U4" s="6">
        <v>43567</v>
      </c>
      <c r="V4" s="7">
        <v>9448510301</v>
      </c>
      <c r="W4" s="8" t="s">
        <v>53</v>
      </c>
      <c r="X4" s="7" t="s">
        <v>35</v>
      </c>
      <c r="Y4" s="8" t="s">
        <v>34</v>
      </c>
      <c r="Z4" s="7" t="s">
        <v>43</v>
      </c>
      <c r="AA4" s="8" t="s">
        <v>44</v>
      </c>
      <c r="AB4" s="9">
        <f t="shared" si="0"/>
        <v>3.6785199999999997E-2</v>
      </c>
    </row>
    <row r="5" spans="1:28" x14ac:dyDescent="0.35">
      <c r="A5" s="4">
        <v>6032</v>
      </c>
      <c r="B5" s="5" t="s">
        <v>28</v>
      </c>
      <c r="C5" s="6">
        <v>43575</v>
      </c>
      <c r="D5" s="7">
        <v>193</v>
      </c>
      <c r="E5" s="8" t="s">
        <v>48</v>
      </c>
      <c r="F5" s="7" t="s">
        <v>51</v>
      </c>
      <c r="G5" s="8" t="s">
        <v>52</v>
      </c>
      <c r="H5" s="7" t="str">
        <f>"000003"</f>
        <v>000003</v>
      </c>
      <c r="I5" s="6">
        <v>43191</v>
      </c>
      <c r="J5" s="7" t="str">
        <f>"000002"</f>
        <v>000002</v>
      </c>
      <c r="K5" s="6">
        <v>43595</v>
      </c>
      <c r="L5" s="7" t="str">
        <f>"000006"</f>
        <v>000006</v>
      </c>
      <c r="M5" s="6">
        <v>43598</v>
      </c>
      <c r="N5" s="7">
        <v>16</v>
      </c>
      <c r="O5" s="7" t="str">
        <f>""</f>
        <v/>
      </c>
      <c r="P5" s="6"/>
      <c r="Q5" s="9">
        <v>5.5177899999999998</v>
      </c>
      <c r="R5" s="9">
        <v>0.68674000000000002</v>
      </c>
      <c r="S5" s="9">
        <v>4.8310500000000003</v>
      </c>
      <c r="T5" s="7">
        <v>20</v>
      </c>
      <c r="U5" s="6">
        <v>43575</v>
      </c>
      <c r="V5" s="7">
        <v>9448510301</v>
      </c>
      <c r="W5" s="8" t="s">
        <v>53</v>
      </c>
      <c r="X5" s="7" t="s">
        <v>35</v>
      </c>
      <c r="Y5" s="8" t="s">
        <v>34</v>
      </c>
      <c r="Z5" s="7" t="s">
        <v>43</v>
      </c>
      <c r="AA5" s="8" t="s">
        <v>44</v>
      </c>
      <c r="AB5" s="9">
        <f t="shared" si="0"/>
        <v>5.5177899999999995E-2</v>
      </c>
    </row>
    <row r="6" spans="1:28" x14ac:dyDescent="0.35">
      <c r="A6" s="4">
        <v>6033</v>
      </c>
      <c r="B6" s="5" t="s">
        <v>28</v>
      </c>
      <c r="C6" s="6">
        <v>43575</v>
      </c>
      <c r="D6" s="7">
        <v>193</v>
      </c>
      <c r="E6" s="8" t="s">
        <v>48</v>
      </c>
      <c r="F6" s="7" t="s">
        <v>54</v>
      </c>
      <c r="G6" s="8" t="s">
        <v>55</v>
      </c>
      <c r="H6" s="7" t="str">
        <f>"000046"</f>
        <v>000046</v>
      </c>
      <c r="I6" s="6">
        <v>43140</v>
      </c>
      <c r="J6" s="7" t="str">
        <f>"000059"</f>
        <v>000059</v>
      </c>
      <c r="K6" s="6">
        <v>43140</v>
      </c>
      <c r="L6" s="7" t="str">
        <f>"000064"</f>
        <v>000064</v>
      </c>
      <c r="M6" s="6">
        <v>43140</v>
      </c>
      <c r="N6" s="7">
        <v>17</v>
      </c>
      <c r="O6" s="7" t="str">
        <f>"000481"</f>
        <v>000481</v>
      </c>
      <c r="P6" s="6">
        <v>43567</v>
      </c>
      <c r="Q6" s="9">
        <v>12.45349</v>
      </c>
      <c r="R6" s="9">
        <v>0.57474999999999998</v>
      </c>
      <c r="S6" s="9">
        <v>11.878740000000001</v>
      </c>
      <c r="T6" s="7">
        <v>21</v>
      </c>
      <c r="U6" s="6">
        <v>43575</v>
      </c>
      <c r="V6" s="7">
        <v>9845058699</v>
      </c>
      <c r="W6" s="8" t="s">
        <v>56</v>
      </c>
      <c r="X6" s="7" t="s">
        <v>30</v>
      </c>
      <c r="Y6" s="8" t="s">
        <v>31</v>
      </c>
      <c r="Z6" s="7" t="s">
        <v>43</v>
      </c>
      <c r="AA6" s="8" t="s">
        <v>44</v>
      </c>
      <c r="AB6" s="9">
        <f t="shared" si="0"/>
        <v>0.1245349</v>
      </c>
    </row>
    <row r="7" spans="1:28" x14ac:dyDescent="0.35">
      <c r="A7" s="4">
        <v>6034</v>
      </c>
      <c r="B7" s="5" t="s">
        <v>28</v>
      </c>
      <c r="C7" s="6">
        <v>43580</v>
      </c>
      <c r="D7" s="7">
        <v>193</v>
      </c>
      <c r="E7" s="8" t="s">
        <v>48</v>
      </c>
      <c r="F7" s="7" t="s">
        <v>51</v>
      </c>
      <c r="G7" s="8" t="s">
        <v>52</v>
      </c>
      <c r="H7" s="7" t="str">
        <f>"000003"</f>
        <v>000003</v>
      </c>
      <c r="I7" s="6">
        <v>43191</v>
      </c>
      <c r="J7" s="7" t="str">
        <f>"000002"</f>
        <v>000002</v>
      </c>
      <c r="K7" s="6">
        <v>43595</v>
      </c>
      <c r="L7" s="7" t="str">
        <f>"000006"</f>
        <v>000006</v>
      </c>
      <c r="M7" s="6">
        <v>43598</v>
      </c>
      <c r="N7" s="7">
        <v>16</v>
      </c>
      <c r="O7" s="7" t="str">
        <f>""</f>
        <v/>
      </c>
      <c r="P7" s="6"/>
      <c r="Q7" s="9">
        <v>3.6785199999999998</v>
      </c>
      <c r="R7" s="9">
        <v>0.46085999999999999</v>
      </c>
      <c r="S7" s="9">
        <v>3.21766</v>
      </c>
      <c r="T7" s="7">
        <v>29</v>
      </c>
      <c r="U7" s="6">
        <v>43580</v>
      </c>
      <c r="V7" s="7">
        <v>9448510301</v>
      </c>
      <c r="W7" s="8" t="s">
        <v>53</v>
      </c>
      <c r="X7" s="7" t="s">
        <v>35</v>
      </c>
      <c r="Y7" s="8" t="s">
        <v>34</v>
      </c>
      <c r="Z7" s="7" t="s">
        <v>43</v>
      </c>
      <c r="AA7" s="8" t="s">
        <v>44</v>
      </c>
      <c r="AB7" s="9">
        <f t="shared" si="0"/>
        <v>3.6785199999999997E-2</v>
      </c>
    </row>
    <row r="8" spans="1:28" x14ac:dyDescent="0.35">
      <c r="A8" s="4">
        <v>6035</v>
      </c>
      <c r="B8" s="5" t="s">
        <v>32</v>
      </c>
      <c r="C8" s="6">
        <v>43609</v>
      </c>
      <c r="D8" s="7">
        <v>193</v>
      </c>
      <c r="E8" s="8" t="s">
        <v>48</v>
      </c>
      <c r="F8" s="7" t="s">
        <v>57</v>
      </c>
      <c r="G8" s="8" t="s">
        <v>58</v>
      </c>
      <c r="H8" s="7" t="str">
        <f>"000010"</f>
        <v>000010</v>
      </c>
      <c r="I8" s="6">
        <v>42996</v>
      </c>
      <c r="J8" s="7" t="str">
        <f>"000009"</f>
        <v>000009</v>
      </c>
      <c r="K8" s="6">
        <v>43039</v>
      </c>
      <c r="L8" s="7" t="str">
        <f>"000018"</f>
        <v>000018</v>
      </c>
      <c r="M8" s="6">
        <v>43039</v>
      </c>
      <c r="N8" s="7">
        <v>17</v>
      </c>
      <c r="O8" s="7" t="str">
        <f>"001954"</f>
        <v>001954</v>
      </c>
      <c r="P8" s="6">
        <v>43607</v>
      </c>
      <c r="Q8" s="9">
        <v>36.981960000000001</v>
      </c>
      <c r="R8" s="9">
        <v>3.9385300000000001</v>
      </c>
      <c r="S8" s="9">
        <v>33.043430000000001</v>
      </c>
      <c r="T8" s="7">
        <v>57</v>
      </c>
      <c r="U8" s="6">
        <v>43609</v>
      </c>
      <c r="V8" s="7">
        <v>9999999999</v>
      </c>
      <c r="W8" s="8" t="s">
        <v>59</v>
      </c>
      <c r="X8" s="7" t="s">
        <v>30</v>
      </c>
      <c r="Y8" s="8" t="s">
        <v>31</v>
      </c>
      <c r="Z8" s="7" t="s">
        <v>45</v>
      </c>
      <c r="AA8" s="8" t="s">
        <v>46</v>
      </c>
      <c r="AB8" s="9">
        <f t="shared" si="0"/>
        <v>0.36981960000000003</v>
      </c>
    </row>
    <row r="9" spans="1:28" x14ac:dyDescent="0.35">
      <c r="A9" s="4">
        <v>6036</v>
      </c>
      <c r="B9" s="5" t="s">
        <v>32</v>
      </c>
      <c r="C9" s="6">
        <v>43609</v>
      </c>
      <c r="D9" s="7">
        <v>193</v>
      </c>
      <c r="E9" s="8" t="s">
        <v>48</v>
      </c>
      <c r="F9" s="7" t="s">
        <v>60</v>
      </c>
      <c r="G9" s="8" t="s">
        <v>61</v>
      </c>
      <c r="H9" s="7" t="str">
        <f>"000177"</f>
        <v>000177</v>
      </c>
      <c r="I9" s="6">
        <v>42916</v>
      </c>
      <c r="J9" s="7" t="str">
        <f>"000010"</f>
        <v>000010</v>
      </c>
      <c r="K9" s="6">
        <v>43039</v>
      </c>
      <c r="L9" s="7" t="str">
        <f>"000019"</f>
        <v>000019</v>
      </c>
      <c r="M9" s="6">
        <v>43039</v>
      </c>
      <c r="N9" s="7">
        <v>17</v>
      </c>
      <c r="O9" s="7" t="str">
        <f>"001955"</f>
        <v>001955</v>
      </c>
      <c r="P9" s="6">
        <v>43607</v>
      </c>
      <c r="Q9" s="9">
        <v>41.64855</v>
      </c>
      <c r="R9" s="9">
        <v>4.4355700000000002</v>
      </c>
      <c r="S9" s="9">
        <v>37.212980000000002</v>
      </c>
      <c r="T9" s="7">
        <v>57</v>
      </c>
      <c r="U9" s="6">
        <v>43609</v>
      </c>
      <c r="V9" s="7">
        <v>9999999999</v>
      </c>
      <c r="W9" s="8" t="s">
        <v>59</v>
      </c>
      <c r="X9" s="7" t="s">
        <v>30</v>
      </c>
      <c r="Y9" s="8" t="s">
        <v>31</v>
      </c>
      <c r="Z9" s="7" t="s">
        <v>45</v>
      </c>
      <c r="AA9" s="8" t="s">
        <v>46</v>
      </c>
      <c r="AB9" s="9">
        <f t="shared" si="0"/>
        <v>0.41648550000000001</v>
      </c>
    </row>
    <row r="10" spans="1:28" x14ac:dyDescent="0.35">
      <c r="A10" s="4">
        <v>6037</v>
      </c>
      <c r="B10" s="5" t="s">
        <v>32</v>
      </c>
      <c r="C10" s="6">
        <v>43614</v>
      </c>
      <c r="D10" s="7">
        <v>193</v>
      </c>
      <c r="E10" s="8" t="s">
        <v>48</v>
      </c>
      <c r="F10" s="7" t="s">
        <v>62</v>
      </c>
      <c r="G10" s="8" t="s">
        <v>63</v>
      </c>
      <c r="H10" s="7" t="str">
        <f>"000134"</f>
        <v>000134</v>
      </c>
      <c r="I10" s="6">
        <v>43152</v>
      </c>
      <c r="J10" s="7" t="str">
        <f>"000053"</f>
        <v>000053</v>
      </c>
      <c r="K10" s="6">
        <v>43281</v>
      </c>
      <c r="L10" s="7" t="str">
        <f>"000094"</f>
        <v>000094</v>
      </c>
      <c r="M10" s="6">
        <v>43281</v>
      </c>
      <c r="N10" s="7">
        <v>17</v>
      </c>
      <c r="O10" s="7" t="str">
        <f>"002096"</f>
        <v>002096</v>
      </c>
      <c r="P10" s="6">
        <v>43612</v>
      </c>
      <c r="Q10" s="9">
        <v>25.503430000000002</v>
      </c>
      <c r="R10" s="9">
        <v>1.84538</v>
      </c>
      <c r="S10" s="9">
        <v>23.658049999999999</v>
      </c>
      <c r="T10" s="7">
        <v>64</v>
      </c>
      <c r="U10" s="6">
        <v>43614</v>
      </c>
      <c r="V10" s="7">
        <v>9999999999</v>
      </c>
      <c r="W10" s="8" t="s">
        <v>47</v>
      </c>
      <c r="X10" s="7" t="s">
        <v>41</v>
      </c>
      <c r="Y10" s="8" t="s">
        <v>42</v>
      </c>
      <c r="Z10" s="7" t="s">
        <v>45</v>
      </c>
      <c r="AA10" s="8" t="s">
        <v>46</v>
      </c>
      <c r="AB10" s="9">
        <f t="shared" si="0"/>
        <v>0.25503429999999999</v>
      </c>
    </row>
    <row r="11" spans="1:28" x14ac:dyDescent="0.35">
      <c r="A11" s="4">
        <v>6038</v>
      </c>
      <c r="B11" s="5" t="s">
        <v>29</v>
      </c>
      <c r="C11" s="6">
        <v>43623</v>
      </c>
      <c r="D11" s="7">
        <v>193</v>
      </c>
      <c r="E11" s="8" t="s">
        <v>48</v>
      </c>
      <c r="F11" s="7" t="s">
        <v>51</v>
      </c>
      <c r="G11" s="8" t="s">
        <v>64</v>
      </c>
      <c r="H11" s="7" t="str">
        <f>"000003"</f>
        <v>000003</v>
      </c>
      <c r="I11" s="6">
        <v>43191</v>
      </c>
      <c r="J11" s="7" t="str">
        <f>"000002"</f>
        <v>000002</v>
      </c>
      <c r="K11" s="6">
        <v>43595</v>
      </c>
      <c r="L11" s="7" t="str">
        <f>"000006"</f>
        <v>000006</v>
      </c>
      <c r="M11" s="6">
        <v>43598</v>
      </c>
      <c r="N11" s="7">
        <v>16</v>
      </c>
      <c r="O11" s="7" t="str">
        <f>"002343"</f>
        <v>002343</v>
      </c>
      <c r="P11" s="6">
        <v>43617</v>
      </c>
      <c r="Q11" s="9">
        <v>7.3570500000000001</v>
      </c>
      <c r="R11" s="9">
        <v>0.97343999999999997</v>
      </c>
      <c r="S11" s="9">
        <v>6.38361</v>
      </c>
      <c r="T11" s="7">
        <v>73</v>
      </c>
      <c r="U11" s="6">
        <v>43623</v>
      </c>
      <c r="V11" s="7">
        <v>9448510301</v>
      </c>
      <c r="W11" s="8" t="s">
        <v>53</v>
      </c>
      <c r="X11" s="7" t="s">
        <v>35</v>
      </c>
      <c r="Y11" s="8" t="s">
        <v>34</v>
      </c>
      <c r="Z11" s="7" t="s">
        <v>43</v>
      </c>
      <c r="AA11" s="8" t="s">
        <v>44</v>
      </c>
      <c r="AB11" s="9">
        <v>7.3570499999999997E-2</v>
      </c>
    </row>
    <row r="12" spans="1:28" x14ac:dyDescent="0.35">
      <c r="A12" s="4">
        <v>6039</v>
      </c>
      <c r="B12" s="5" t="s">
        <v>29</v>
      </c>
      <c r="C12" s="6">
        <v>43641</v>
      </c>
      <c r="D12" s="7">
        <v>193</v>
      </c>
      <c r="E12" s="8" t="s">
        <v>48</v>
      </c>
      <c r="F12" s="7" t="s">
        <v>65</v>
      </c>
      <c r="G12" s="8" t="s">
        <v>66</v>
      </c>
      <c r="H12" s="7" t="str">
        <f>"0046"</f>
        <v>0046</v>
      </c>
      <c r="I12" s="6">
        <v>0</v>
      </c>
      <c r="J12" s="7" t="str">
        <f>"000123"</f>
        <v>000123</v>
      </c>
      <c r="K12" s="6">
        <v>43472</v>
      </c>
      <c r="L12" s="7" t="str">
        <f>"000222"</f>
        <v>000222</v>
      </c>
      <c r="M12" s="6">
        <v>43523</v>
      </c>
      <c r="N12" s="7">
        <v>16</v>
      </c>
      <c r="O12" s="7" t="str">
        <f>"002835"</f>
        <v>002835</v>
      </c>
      <c r="P12" s="6">
        <v>43635</v>
      </c>
      <c r="Q12" s="9">
        <v>15.88449</v>
      </c>
      <c r="R12" s="9">
        <v>1.7678199999999999</v>
      </c>
      <c r="S12" s="9">
        <v>14.116669999999999</v>
      </c>
      <c r="T12" s="7">
        <v>93</v>
      </c>
      <c r="U12" s="6">
        <v>43641</v>
      </c>
      <c r="V12" s="7">
        <v>9999999999</v>
      </c>
      <c r="W12" s="8" t="s">
        <v>40</v>
      </c>
      <c r="X12" s="7" t="s">
        <v>36</v>
      </c>
      <c r="Y12" s="8" t="s">
        <v>37</v>
      </c>
      <c r="Z12" s="7" t="s">
        <v>45</v>
      </c>
      <c r="AA12" s="8" t="s">
        <v>46</v>
      </c>
      <c r="AB12" s="9">
        <v>0.15884489999999998</v>
      </c>
    </row>
    <row r="13" spans="1:28" x14ac:dyDescent="0.35">
      <c r="A13" s="4">
        <v>6040</v>
      </c>
      <c r="B13" s="5" t="s">
        <v>67</v>
      </c>
      <c r="C13" s="6">
        <v>43679</v>
      </c>
      <c r="D13" s="7">
        <v>193</v>
      </c>
      <c r="E13" s="8" t="s">
        <v>48</v>
      </c>
      <c r="F13" s="7" t="s">
        <v>51</v>
      </c>
      <c r="G13" s="10" t="s">
        <v>52</v>
      </c>
      <c r="H13" s="7" t="str">
        <f>"000003"</f>
        <v>000003</v>
      </c>
      <c r="I13" s="6">
        <v>43191</v>
      </c>
      <c r="J13" s="7" t="str">
        <f>"000045"</f>
        <v>000045</v>
      </c>
      <c r="K13" s="6">
        <v>43782</v>
      </c>
      <c r="L13" s="7" t="str">
        <f>"000043"</f>
        <v>000043</v>
      </c>
      <c r="M13" s="6">
        <v>43783</v>
      </c>
      <c r="N13" s="7">
        <v>16</v>
      </c>
      <c r="O13" s="7" t="str">
        <f>"006335"</f>
        <v>006335</v>
      </c>
      <c r="P13" s="6">
        <v>43791</v>
      </c>
      <c r="Q13" s="11">
        <v>3.6785199999999998</v>
      </c>
      <c r="R13" s="11">
        <v>0.47077000000000002</v>
      </c>
      <c r="S13" s="11">
        <v>3.2077499999999999</v>
      </c>
      <c r="T13" s="7">
        <v>138</v>
      </c>
      <c r="U13" s="6">
        <v>43679</v>
      </c>
      <c r="V13" s="7">
        <v>9448510301</v>
      </c>
      <c r="W13" s="10" t="s">
        <v>53</v>
      </c>
      <c r="X13" s="7" t="s">
        <v>35</v>
      </c>
      <c r="Y13" s="10" t="s">
        <v>34</v>
      </c>
      <c r="Z13" s="7" t="s">
        <v>43</v>
      </c>
      <c r="AA13" s="10" t="s">
        <v>44</v>
      </c>
      <c r="AB13" s="11">
        <f>Q13/100</f>
        <v>3.6785199999999997E-2</v>
      </c>
    </row>
    <row r="14" spans="1:28" x14ac:dyDescent="0.35">
      <c r="A14" s="4">
        <v>6041</v>
      </c>
      <c r="B14" s="5" t="s">
        <v>68</v>
      </c>
      <c r="C14" s="6">
        <v>43768</v>
      </c>
      <c r="D14" s="4">
        <v>193</v>
      </c>
      <c r="E14" s="8" t="s">
        <v>48</v>
      </c>
      <c r="F14" s="7" t="s">
        <v>69</v>
      </c>
      <c r="G14" s="8" t="s">
        <v>70</v>
      </c>
      <c r="H14" s="7" t="str">
        <f>"000027"</f>
        <v>000027</v>
      </c>
      <c r="I14" s="6">
        <v>43622</v>
      </c>
      <c r="J14" s="7" t="str">
        <f>"000071"</f>
        <v>000071</v>
      </c>
      <c r="K14" s="6">
        <v>43677</v>
      </c>
      <c r="L14" s="7" t="str">
        <f>"000122"</f>
        <v>000122</v>
      </c>
      <c r="M14" s="6">
        <v>43677</v>
      </c>
      <c r="N14" s="7">
        <v>19</v>
      </c>
      <c r="O14" s="7" t="str">
        <f>"005976"</f>
        <v>005976</v>
      </c>
      <c r="P14" s="6">
        <v>43763</v>
      </c>
      <c r="Q14" s="9">
        <v>6.0286200000000001</v>
      </c>
      <c r="R14" s="9">
        <v>0.53747999999999996</v>
      </c>
      <c r="S14" s="9">
        <v>5.4911399999999997</v>
      </c>
      <c r="T14" s="7">
        <v>13</v>
      </c>
      <c r="U14" s="6">
        <v>43768</v>
      </c>
      <c r="V14" s="7">
        <v>9999999999</v>
      </c>
      <c r="W14" s="8" t="s">
        <v>71</v>
      </c>
      <c r="X14" s="7" t="s">
        <v>72</v>
      </c>
      <c r="Y14" s="8" t="s">
        <v>73</v>
      </c>
      <c r="Z14" s="7" t="s">
        <v>45</v>
      </c>
      <c r="AA14" s="8" t="s">
        <v>74</v>
      </c>
      <c r="AB14" s="9">
        <v>6.0286199999999998E-2</v>
      </c>
    </row>
    <row r="15" spans="1:28" x14ac:dyDescent="0.35">
      <c r="A15" s="4">
        <v>6042</v>
      </c>
      <c r="B15" s="5" t="s">
        <v>75</v>
      </c>
      <c r="C15" s="6">
        <v>43795</v>
      </c>
      <c r="D15" s="4">
        <v>193</v>
      </c>
      <c r="E15" s="8" t="s">
        <v>48</v>
      </c>
      <c r="F15" s="7" t="s">
        <v>51</v>
      </c>
      <c r="G15" s="8" t="s">
        <v>52</v>
      </c>
      <c r="H15" s="7" t="str">
        <f>"000003"</f>
        <v>000003</v>
      </c>
      <c r="I15" s="6">
        <v>43191</v>
      </c>
      <c r="J15" s="7" t="str">
        <f>"000045"</f>
        <v>000045</v>
      </c>
      <c r="K15" s="6">
        <v>43782</v>
      </c>
      <c r="L15" s="7" t="str">
        <f>"000043"</f>
        <v>000043</v>
      </c>
      <c r="M15" s="6">
        <v>43783</v>
      </c>
      <c r="N15" s="7">
        <v>16</v>
      </c>
      <c r="O15" s="7" t="str">
        <f>"006335"</f>
        <v>006335</v>
      </c>
      <c r="P15" s="6">
        <v>43791</v>
      </c>
      <c r="Q15" s="9">
        <v>7.2439099999999996</v>
      </c>
      <c r="R15" s="9">
        <v>1.01197</v>
      </c>
      <c r="S15" s="9">
        <v>6.2319399999999998</v>
      </c>
      <c r="T15" s="7">
        <v>13</v>
      </c>
      <c r="U15" s="6">
        <v>43795</v>
      </c>
      <c r="V15" s="7">
        <v>9448510301</v>
      </c>
      <c r="W15" s="8" t="s">
        <v>53</v>
      </c>
      <c r="X15" s="7" t="s">
        <v>35</v>
      </c>
      <c r="Y15" s="8" t="s">
        <v>34</v>
      </c>
      <c r="Z15" s="7" t="s">
        <v>43</v>
      </c>
      <c r="AA15" s="8" t="s">
        <v>44</v>
      </c>
      <c r="AB15" s="9">
        <v>7.2439099999999992E-2</v>
      </c>
    </row>
    <row r="16" spans="1:28" x14ac:dyDescent="0.35">
      <c r="A16" s="4">
        <v>6043</v>
      </c>
      <c r="B16" s="5" t="s">
        <v>76</v>
      </c>
      <c r="C16" s="6">
        <v>43801</v>
      </c>
      <c r="D16" s="4">
        <v>193</v>
      </c>
      <c r="E16" s="8" t="s">
        <v>48</v>
      </c>
      <c r="F16" s="7" t="s">
        <v>77</v>
      </c>
      <c r="G16" s="8" t="s">
        <v>78</v>
      </c>
      <c r="H16" s="7" t="str">
        <f>"000033"</f>
        <v>000033</v>
      </c>
      <c r="I16" s="6">
        <v>43622</v>
      </c>
      <c r="J16" s="7" t="str">
        <f>"000046"</f>
        <v>000046</v>
      </c>
      <c r="K16" s="6">
        <v>43645</v>
      </c>
      <c r="L16" s="7" t="str">
        <f>"000099"</f>
        <v>000099</v>
      </c>
      <c r="M16" s="6">
        <v>43645</v>
      </c>
      <c r="N16" s="7">
        <v>19</v>
      </c>
      <c r="O16" s="7" t="str">
        <f>"006478"</f>
        <v>006478</v>
      </c>
      <c r="P16" s="6">
        <v>43797</v>
      </c>
      <c r="Q16" s="9">
        <v>6.5783399999999999</v>
      </c>
      <c r="R16" s="9">
        <v>0.63563000000000003</v>
      </c>
      <c r="S16" s="9">
        <v>5.9427099999999999</v>
      </c>
      <c r="T16" s="7">
        <v>13</v>
      </c>
      <c r="U16" s="6">
        <v>43801</v>
      </c>
      <c r="V16" s="7">
        <v>9999999999</v>
      </c>
      <c r="W16" s="8" t="s">
        <v>79</v>
      </c>
      <c r="X16" s="7" t="s">
        <v>80</v>
      </c>
      <c r="Y16" s="8" t="s">
        <v>81</v>
      </c>
      <c r="Z16" s="7" t="s">
        <v>45</v>
      </c>
      <c r="AA16" s="8" t="s">
        <v>74</v>
      </c>
      <c r="AB16" s="9">
        <v>6.5783399999999992E-2</v>
      </c>
    </row>
    <row r="17" spans="1:28" x14ac:dyDescent="0.35">
      <c r="A17" s="4">
        <v>6044</v>
      </c>
      <c r="B17" s="5" t="s">
        <v>76</v>
      </c>
      <c r="C17" s="6">
        <v>43817</v>
      </c>
      <c r="D17" s="4">
        <v>193</v>
      </c>
      <c r="E17" s="8" t="s">
        <v>48</v>
      </c>
      <c r="F17" s="7" t="s">
        <v>82</v>
      </c>
      <c r="G17" s="8" t="s">
        <v>83</v>
      </c>
      <c r="H17" s="7" t="str">
        <f>"000200"</f>
        <v>000200</v>
      </c>
      <c r="I17" s="6">
        <v>43182</v>
      </c>
      <c r="J17" s="7" t="str">
        <f>"000036"</f>
        <v>000036</v>
      </c>
      <c r="K17" s="6">
        <v>43251</v>
      </c>
      <c r="L17" s="7" t="str">
        <f>"000062"</f>
        <v>000062</v>
      </c>
      <c r="M17" s="6">
        <v>43251</v>
      </c>
      <c r="N17" s="7">
        <v>18</v>
      </c>
      <c r="O17" s="7" t="str">
        <f>"006720"</f>
        <v>006720</v>
      </c>
      <c r="P17" s="6">
        <v>43809</v>
      </c>
      <c r="Q17" s="9">
        <v>10.13646</v>
      </c>
      <c r="R17" s="9">
        <v>0.72270999999999996</v>
      </c>
      <c r="S17" s="9">
        <v>9.4137500000000003</v>
      </c>
      <c r="T17" s="7">
        <v>13</v>
      </c>
      <c r="U17" s="6">
        <v>43817</v>
      </c>
      <c r="V17" s="7">
        <v>9999999999</v>
      </c>
      <c r="W17" s="8" t="s">
        <v>84</v>
      </c>
      <c r="X17" s="7" t="s">
        <v>30</v>
      </c>
      <c r="Y17" s="8" t="s">
        <v>31</v>
      </c>
      <c r="Z17" s="7" t="s">
        <v>45</v>
      </c>
      <c r="AA17" s="8" t="s">
        <v>74</v>
      </c>
      <c r="AB17" s="9">
        <v>0.1013646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2020-01-30T07:08:09Z</dcterms:modified>
</cp:coreProperties>
</file>