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6" i="1" l="1"/>
  <c r="L26" i="1"/>
  <c r="J26" i="1"/>
  <c r="H26" i="1"/>
  <c r="O25" i="1"/>
  <c r="L25" i="1"/>
  <c r="J25" i="1"/>
  <c r="H25" i="1"/>
  <c r="O24" i="1"/>
  <c r="L24" i="1"/>
  <c r="J24" i="1"/>
  <c r="H24" i="1"/>
  <c r="O23" i="1"/>
  <c r="L23" i="1"/>
  <c r="J23" i="1"/>
  <c r="H23" i="1"/>
  <c r="O22" i="1"/>
  <c r="L22" i="1"/>
  <c r="J22" i="1"/>
  <c r="H22" i="1"/>
  <c r="O21" i="1"/>
  <c r="L21" i="1"/>
  <c r="J21" i="1"/>
  <c r="H21" i="1"/>
  <c r="O20" i="1"/>
  <c r="L20" i="1"/>
  <c r="J20" i="1"/>
  <c r="H20" i="1"/>
  <c r="AB19" i="1"/>
  <c r="O19" i="1"/>
  <c r="L19" i="1"/>
  <c r="J19" i="1"/>
  <c r="H19" i="1"/>
  <c r="AB18" i="1"/>
  <c r="O18" i="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O8" i="1"/>
  <c r="L8" i="1"/>
  <c r="J8" i="1"/>
  <c r="H8"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<sst xmlns="http://schemas.openxmlformats.org/spreadsheetml/2006/main" count="253" uniqueCount="111">
  <si>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</si>
  <si>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</si>
  <si>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</si>
  <si>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</si>
  <si>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</si>
  <si>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</si>
  <si>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</si>
  <si>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</si>
  <si>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</si>
  <si>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</si>
  <si>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</si>
  <si>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</si>
  <si>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</si>
  <si>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</si>
  <si>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</si>
  <si>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</si>
  <si>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</si>
  <si>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</si>
  <si>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</si>
  <si>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</si>
  <si>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</si>
  <si>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</si>
  <si>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</si>
  <si>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</si>
  <si>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</si>
  <si>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</si>
  <si>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</si>
  <si>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</si>
  <si>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</si>
  <si>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</si>
  <si>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</si>
  <si>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</si>
  <si>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</si>
  <si>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</si>
  <si>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</si>
  <si>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ddo439</t>
  </si>
  <si>
    <t xml:space="preserve"> Executive Engineer Electrical Division Bomanahalli Zone</t>
  </si>
  <si>
    <t>M Ramesh</t>
  </si>
  <si>
    <t>P0613</t>
  </si>
  <si>
    <t>Redoing of Road cut Portions (Deposit Contributions)</t>
  </si>
  <si>
    <t>Gottigere</t>
  </si>
  <si>
    <t>194-16-000001</t>
  </si>
  <si>
    <t>Annual Operation and Maintenance of street lighting system in ward no-194 Package B11 of Bommanahalli zone.</t>
  </si>
  <si>
    <t>M/s Sree Sreekanteswara Electricals</t>
  </si>
  <si>
    <t>194-17-000027</t>
  </si>
  <si>
    <t>Providing Improvements and CC Pavement to Roads in Weavers Colony and Maruthi layout in ward no 194</t>
  </si>
  <si>
    <t>Mohan L</t>
  </si>
  <si>
    <t>ddo444</t>
  </si>
  <si>
    <t xml:space="preserve"> Assistant Executive Engineer Anjanapura  sub Division Bomanahalli Zone</t>
  </si>
  <si>
    <t>Annual Operation and Maintenance of street lighting system in ward no-194  Package B11 of Bommanahalli zone.</t>
  </si>
  <si>
    <t>194-19-000045</t>
  </si>
  <si>
    <t>Restoration of  Road cut portion done by BWSSB -BESCOM-KPTCL  in 194 in Bengaluru South Division roads under BBMP Limits Phase-1</t>
  </si>
  <si>
    <t>July</t>
  </si>
  <si>
    <t>194-19-000009</t>
  </si>
  <si>
    <t>Improvements to Roads and drains at weavers colony 3rd and 4th Cross Bande area in Ward No 194</t>
  </si>
  <si>
    <t>M/s KRIDL</t>
  </si>
  <si>
    <t>P1878</t>
  </si>
  <si>
    <t>18per - Works (Bhagyajyothi, Sooru / Neeru Yojane and General) (54 Lakhs / New Wards)</t>
  </si>
  <si>
    <t xml:space="preserve"> Assistant Executive Engineer Anjanapura sub Division Bomanahalli Zone</t>
  </si>
  <si>
    <t>August</t>
  </si>
  <si>
    <t>194-18-000003</t>
  </si>
  <si>
    <t>Providing Asphalting at South Avenue in ward no 194 Gottigere</t>
  </si>
  <si>
    <t>P0190</t>
  </si>
  <si>
    <t>Works sanctioned by Hon Mayor</t>
  </si>
  <si>
    <t>194-18-000002</t>
  </si>
  <si>
    <t>Improvements to drains at South Avenue in ward no 194 Gottigere</t>
  </si>
  <si>
    <t>194-17-000015</t>
  </si>
  <si>
    <t>Improvements of roads and drains in pavamanagara at Pillaganahalli in ward no 194</t>
  </si>
  <si>
    <t>KRIDL</t>
  </si>
  <si>
    <t>P3172</t>
  </si>
  <si>
    <t>Special Development works in ward No.177,78,97, 57,99,100,68,11,126,168, 113,02, 181,03, 21,33,23,24,27 ,59,53,57,81,47, 45,72, 50,91,92,117,145,146,147,148,151,152, 122,134, 157, 84,85,150,163, 179,180, 170, 171, 175,176, 173,174, 186,189, 190,193,185,191,194, 195,196, 127, (Rs.200 lakhs each ward)</t>
  </si>
  <si>
    <t>194-18-000065</t>
  </si>
  <si>
    <t>Improvements to roads and drains at Bhora layout in ward no 194</t>
  </si>
  <si>
    <t>P3250</t>
  </si>
  <si>
    <t>Special Development works at ward Ward No.29 Rs.4 Cr, Ward 103,183,161,174,057,027 Rs.1 Cr each, Ward No.052,050,051,170,169,178 Each ward Rs.50.00 Lakhs, Bengaluru South Constituency Rs.2.00 Cr, Ward No 103,Rs.13.00 Cr, Ward No.171 Rs.20.00 Cr, Ward No.19 Rs.8 Cr. Ward No.104 Rs.5 Cr Each</t>
  </si>
  <si>
    <t>194-18-000066</t>
  </si>
  <si>
    <t>Improvements to roads and drains atJyothinagara in ward no 194</t>
  </si>
  <si>
    <t>September</t>
  </si>
  <si>
    <t>194-11-000079</t>
  </si>
  <si>
    <t>CONSTRUCTION OF HOUSES IN VADDARAPALYA SC/ST COLONY IN WARD NO 194 ( 10 NOS )</t>
  </si>
  <si>
    <t>Venkatakrishna</t>
  </si>
  <si>
    <t>194-17-000042</t>
  </si>
  <si>
    <t>Improvements of Roads and drains at Kateramma layout in ward no 194</t>
  </si>
  <si>
    <t>Sri B K Vinod Kumar</t>
  </si>
  <si>
    <t>P3158</t>
  </si>
  <si>
    <t>SIP Infrastructure Project works</t>
  </si>
  <si>
    <t>194-17-000045</t>
  </si>
  <si>
    <t>Providing and fixing of Street Name boards in ward no 194</t>
  </si>
  <si>
    <t>194-17-000043</t>
  </si>
  <si>
    <t>Providing water Supply Through Tankers at Gottigere and Surrounding area in ward no 194</t>
  </si>
  <si>
    <t>October</t>
  </si>
  <si>
    <t>194-19-000008</t>
  </si>
  <si>
    <t>Improvements to Roads and drains at weavers colony 8th Cross Gutte area in Ward No 194</t>
  </si>
  <si>
    <t>194-17-000065</t>
  </si>
  <si>
    <t>Engagement of Gangman and Hiring of Tractor Tippers for cleaning and Maintenance of road side drains and other cleaning works in works in ward no 194</t>
  </si>
  <si>
    <t>Sri N Nagaraju</t>
  </si>
  <si>
    <t>P3110</t>
  </si>
  <si>
    <t>14th Finance Commission Grant Works</t>
  </si>
  <si>
    <t>November</t>
  </si>
  <si>
    <t>194-17-000002</t>
  </si>
  <si>
    <t>Providing and Improvements and developmental works at Muneshwara layout and Royal lake front Residency in Raghavanapalya in ward no 194</t>
  </si>
  <si>
    <t>194-17-000024</t>
  </si>
  <si>
    <t>Providing New Street lights in ward no 194</t>
  </si>
  <si>
    <t>M/s. Shree hari Electrial</t>
  </si>
  <si>
    <t>December</t>
  </si>
  <si>
    <t>194-18-000064</t>
  </si>
  <si>
    <t>Improvements of Roads and Drains from Weavers Colony to Bilwaradahalli Road Ward no. 194, Gottigere</t>
  </si>
  <si>
    <t>194-18-000062</t>
  </si>
  <si>
    <t>Providing Asphalting at B K Circle to Samudaya Bhavana road in ward no 194</t>
  </si>
  <si>
    <t>P2415</t>
  </si>
  <si>
    <t>Reserve fund for TandF Committee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</si>
</sst>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tabSelected="1" workbookViewId="0">
      <selection activeCell="A2" sqref="A2:XFD26"/>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6045</v>
      </c>
      <c r="B2" s="5" t="s">
        <v>28</v>
      </c>
      <c r="C2" s="6">
        <v>43567</v>
      </c>
      <c r="D2" s="7">
        <v>194</v>
      </c>
      <c r="E2" s="8" t="s">
        <v>40</v>
      </c>
      <c r="F2" s="7" t="s">
        <v>41</v>
      </c>
      <c r="G2" s="8" t="s">
        <v>42</v>
      </c>
      <c r="H2" s="7" t="str">
        <f>"000004"</f>
        <v>000004</v>
      </c>
      <c r="I2" s="6">
        <v>42929</v>
      </c>
      <c r="J2" s="7" t="str">
        <f>"000073"</f>
        <v>000073</v>
      </c>
      <c r="K2" s="6">
        <v>43483</v>
      </c>
      <c r="L2" s="7" t="str">
        <f>"000075"</f>
        <v>000075</v>
      </c>
      <c r="M2" s="6">
        <v>43484</v>
      </c>
      <c r="N2" s="7">
        <v>16</v>
      </c>
      <c r="O2" s="7" t="str">
        <f>"000836"</f>
        <v>000836</v>
      </c>
      <c r="P2" s="6">
        <v>43578</v>
      </c>
      <c r="Q2" s="9">
        <v>3.71414</v>
      </c>
      <c r="R2" s="9">
        <v>0.40688000000000002</v>
      </c>
      <c r="S2" s="9">
        <v>3.3072599999999999</v>
      </c>
      <c r="T2" s="7">
        <v>17</v>
      </c>
      <c r="U2" s="6">
        <v>43567</v>
      </c>
      <c r="V2" s="7">
        <v>9632977771</v>
      </c>
      <c r="W2" s="8" t="s">
        <v>43</v>
      </c>
      <c r="X2" s="7" t="s">
        <v>34</v>
      </c>
      <c r="Y2" s="8" t="s">
        <v>33</v>
      </c>
      <c r="Z2" s="7" t="s">
        <v>35</v>
      </c>
      <c r="AA2" s="8" t="s">
        <v>36</v>
      </c>
      <c r="AB2" s="9">
        <f>Q2/100</f>
        <v>3.7141399999999998E-2</v>
      </c>
    </row>
    <row r="3" spans="1:28" x14ac:dyDescent="0.35">
      <c r="A3" s="4">
        <v>6046</v>
      </c>
      <c r="B3" s="5" t="s">
        <v>28</v>
      </c>
      <c r="C3" s="6">
        <v>43567</v>
      </c>
      <c r="D3" s="7">
        <v>194</v>
      </c>
      <c r="E3" s="8" t="s">
        <v>40</v>
      </c>
      <c r="F3" s="7" t="s">
        <v>41</v>
      </c>
      <c r="G3" s="8" t="s">
        <v>42</v>
      </c>
      <c r="H3" s="7" t="str">
        <f>"000004"</f>
        <v>000004</v>
      </c>
      <c r="I3" s="6">
        <v>42929</v>
      </c>
      <c r="J3" s="7" t="str">
        <f>"000073"</f>
        <v>000073</v>
      </c>
      <c r="K3" s="6">
        <v>43483</v>
      </c>
      <c r="L3" s="7" t="str">
        <f>"000075"</f>
        <v>000075</v>
      </c>
      <c r="M3" s="6">
        <v>43484</v>
      </c>
      <c r="N3" s="7">
        <v>16</v>
      </c>
      <c r="O3" s="7" t="str">
        <f>"000836"</f>
        <v>000836</v>
      </c>
      <c r="P3" s="6">
        <v>43578</v>
      </c>
      <c r="Q3" s="9">
        <v>9.2853399999999997</v>
      </c>
      <c r="R3" s="9">
        <v>0.95835000000000004</v>
      </c>
      <c r="S3" s="9">
        <v>8.3269900000000003</v>
      </c>
      <c r="T3" s="7">
        <v>17</v>
      </c>
      <c r="U3" s="6">
        <v>43567</v>
      </c>
      <c r="V3" s="7">
        <v>9632977771</v>
      </c>
      <c r="W3" s="8" t="s">
        <v>43</v>
      </c>
      <c r="X3" s="7" t="s">
        <v>34</v>
      </c>
      <c r="Y3" s="8" t="s">
        <v>33</v>
      </c>
      <c r="Z3" s="7" t="s">
        <v>35</v>
      </c>
      <c r="AA3" s="8" t="s">
        <v>36</v>
      </c>
      <c r="AB3" s="9">
        <f>Q3/100</f>
        <v>9.2853400000000003E-2</v>
      </c>
    </row>
    <row r="4" spans="1:28" x14ac:dyDescent="0.35">
      <c r="A4" s="4">
        <v>6047</v>
      </c>
      <c r="B4" s="5" t="s">
        <v>28</v>
      </c>
      <c r="C4" s="6">
        <v>43580</v>
      </c>
      <c r="D4" s="7">
        <v>194</v>
      </c>
      <c r="E4" s="8" t="s">
        <v>40</v>
      </c>
      <c r="F4" s="7" t="s">
        <v>41</v>
      </c>
      <c r="G4" s="8" t="s">
        <v>42</v>
      </c>
      <c r="H4" s="7" t="str">
        <f>"000004"</f>
        <v>000004</v>
      </c>
      <c r="I4" s="6">
        <v>42929</v>
      </c>
      <c r="J4" s="7" t="str">
        <f>"000006"</f>
        <v>000006</v>
      </c>
      <c r="K4" s="6">
        <v>43601</v>
      </c>
      <c r="L4" s="7" t="str">
        <f>"000007"</f>
        <v>000007</v>
      </c>
      <c r="M4" s="6">
        <v>43602</v>
      </c>
      <c r="N4" s="7">
        <v>16</v>
      </c>
      <c r="O4" s="7" t="str">
        <f>""</f>
        <v/>
      </c>
      <c r="P4" s="6"/>
      <c r="Q4" s="9">
        <v>5.5712099999999998</v>
      </c>
      <c r="R4" s="9">
        <v>0.73216999999999999</v>
      </c>
      <c r="S4" s="9">
        <v>4.8390399999999998</v>
      </c>
      <c r="T4" s="7">
        <v>29</v>
      </c>
      <c r="U4" s="6">
        <v>43580</v>
      </c>
      <c r="V4" s="7">
        <v>9632977771</v>
      </c>
      <c r="W4" s="8" t="s">
        <v>43</v>
      </c>
      <c r="X4" s="7" t="s">
        <v>34</v>
      </c>
      <c r="Y4" s="8" t="s">
        <v>33</v>
      </c>
      <c r="Z4" s="7" t="s">
        <v>35</v>
      </c>
      <c r="AA4" s="8" t="s">
        <v>36</v>
      </c>
      <c r="AB4" s="9">
        <f>Q4/100</f>
        <v>5.5712100000000001E-2</v>
      </c>
    </row>
    <row r="5" spans="1:28" x14ac:dyDescent="0.35">
      <c r="A5" s="4">
        <v>6048</v>
      </c>
      <c r="B5" s="5" t="s">
        <v>28</v>
      </c>
      <c r="C5" s="6">
        <v>43580</v>
      </c>
      <c r="D5" s="7">
        <v>194</v>
      </c>
      <c r="E5" s="8" t="s">
        <v>40</v>
      </c>
      <c r="F5" s="7" t="s">
        <v>41</v>
      </c>
      <c r="G5" s="8" t="s">
        <v>42</v>
      </c>
      <c r="H5" s="7" t="str">
        <f>"000004"</f>
        <v>000004</v>
      </c>
      <c r="I5" s="6">
        <v>42929</v>
      </c>
      <c r="J5" s="7" t="str">
        <f>"000006"</f>
        <v>000006</v>
      </c>
      <c r="K5" s="6">
        <v>43601</v>
      </c>
      <c r="L5" s="7" t="str">
        <f>"000007"</f>
        <v>000007</v>
      </c>
      <c r="M5" s="6">
        <v>43602</v>
      </c>
      <c r="N5" s="7">
        <v>16</v>
      </c>
      <c r="O5" s="7" t="str">
        <f>""</f>
        <v/>
      </c>
      <c r="P5" s="6"/>
      <c r="Q5" s="9">
        <v>3.71414</v>
      </c>
      <c r="R5" s="9">
        <v>0.47212999999999999</v>
      </c>
      <c r="S5" s="9">
        <v>3.2420100000000001</v>
      </c>
      <c r="T5" s="7">
        <v>29</v>
      </c>
      <c r="U5" s="6">
        <v>43580</v>
      </c>
      <c r="V5" s="7">
        <v>9632977771</v>
      </c>
      <c r="W5" s="8" t="s">
        <v>43</v>
      </c>
      <c r="X5" s="7" t="s">
        <v>34</v>
      </c>
      <c r="Y5" s="8" t="s">
        <v>33</v>
      </c>
      <c r="Z5" s="7" t="s">
        <v>35</v>
      </c>
      <c r="AA5" s="8" t="s">
        <v>36</v>
      </c>
      <c r="AB5" s="9">
        <f>Q5/100</f>
        <v>3.7141399999999998E-2</v>
      </c>
    </row>
    <row r="6" spans="1:28" x14ac:dyDescent="0.35">
      <c r="A6" s="4">
        <v>6049</v>
      </c>
      <c r="B6" s="5" t="s">
        <v>32</v>
      </c>
      <c r="C6" s="6">
        <v>43615</v>
      </c>
      <c r="D6" s="7">
        <v>194</v>
      </c>
      <c r="E6" s="8" t="s">
        <v>40</v>
      </c>
      <c r="F6" s="7" t="s">
        <v>44</v>
      </c>
      <c r="G6" s="8" t="s">
        <v>45</v>
      </c>
      <c r="H6" s="7" t="str">
        <f>"000121"</f>
        <v>000121</v>
      </c>
      <c r="I6" s="6">
        <v>42878</v>
      </c>
      <c r="J6" s="7" t="str">
        <f>"000027"</f>
        <v>000027</v>
      </c>
      <c r="K6" s="6">
        <v>43059</v>
      </c>
      <c r="L6" s="7" t="str">
        <f>"000019"</f>
        <v>000019</v>
      </c>
      <c r="M6" s="6">
        <v>43069</v>
      </c>
      <c r="N6" s="7">
        <v>17</v>
      </c>
      <c r="O6" s="7" t="str">
        <f>"002181"</f>
        <v>002181</v>
      </c>
      <c r="P6" s="6">
        <v>43613</v>
      </c>
      <c r="Q6" s="9">
        <v>23.619499999999999</v>
      </c>
      <c r="R6" s="9">
        <v>2.8927999999999998</v>
      </c>
      <c r="S6" s="9">
        <v>20.726700000000001</v>
      </c>
      <c r="T6" s="7">
        <v>65</v>
      </c>
      <c r="U6" s="6">
        <v>43615</v>
      </c>
      <c r="V6" s="7">
        <v>9980489228</v>
      </c>
      <c r="W6" s="8" t="s">
        <v>46</v>
      </c>
      <c r="X6" s="7" t="s">
        <v>30</v>
      </c>
      <c r="Y6" s="8" t="s">
        <v>31</v>
      </c>
      <c r="Z6" s="7" t="s">
        <v>47</v>
      </c>
      <c r="AA6" s="8" t="s">
        <v>48</v>
      </c>
      <c r="AB6" s="9">
        <f>Q6/100</f>
        <v>0.23619499999999999</v>
      </c>
    </row>
    <row r="7" spans="1:28" x14ac:dyDescent="0.35">
      <c r="A7" s="4">
        <v>6050</v>
      </c>
      <c r="B7" s="5" t="s">
        <v>29</v>
      </c>
      <c r="C7" s="6">
        <v>43623</v>
      </c>
      <c r="D7" s="7">
        <v>194</v>
      </c>
      <c r="E7" s="8" t="s">
        <v>40</v>
      </c>
      <c r="F7" s="7" t="s">
        <v>41</v>
      </c>
      <c r="G7" s="8" t="s">
        <v>49</v>
      </c>
      <c r="H7" s="7" t="str">
        <f>"000004"</f>
        <v>000004</v>
      </c>
      <c r="I7" s="6">
        <v>42929</v>
      </c>
      <c r="J7" s="7" t="str">
        <f>"000006"</f>
        <v>000006</v>
      </c>
      <c r="K7" s="6">
        <v>43601</v>
      </c>
      <c r="L7" s="7" t="str">
        <f>"000007"</f>
        <v>000007</v>
      </c>
      <c r="M7" s="6">
        <v>43602</v>
      </c>
      <c r="N7" s="7">
        <v>16</v>
      </c>
      <c r="O7" s="7" t="str">
        <f>"002348"</f>
        <v>002348</v>
      </c>
      <c r="P7" s="6">
        <v>43617</v>
      </c>
      <c r="Q7" s="9">
        <v>7.42828</v>
      </c>
      <c r="R7" s="9">
        <v>0.98311999999999999</v>
      </c>
      <c r="S7" s="9">
        <v>6.4451599999999996</v>
      </c>
      <c r="T7" s="7">
        <v>73</v>
      </c>
      <c r="U7" s="6">
        <v>43623</v>
      </c>
      <c r="V7" s="7">
        <v>9632977771</v>
      </c>
      <c r="W7" s="8" t="s">
        <v>43</v>
      </c>
      <c r="X7" s="7" t="s">
        <v>34</v>
      </c>
      <c r="Y7" s="8" t="s">
        <v>33</v>
      </c>
      <c r="Z7" s="7" t="s">
        <v>35</v>
      </c>
      <c r="AA7" s="8" t="s">
        <v>36</v>
      </c>
      <c r="AB7" s="9">
        <v>7.4282799999999996E-2</v>
      </c>
    </row>
    <row r="8" spans="1:28" x14ac:dyDescent="0.35">
      <c r="A8" s="4">
        <v>6051</v>
      </c>
      <c r="B8" s="5" t="s">
        <v>29</v>
      </c>
      <c r="C8" s="6">
        <v>43629</v>
      </c>
      <c r="D8" s="7">
        <v>194</v>
      </c>
      <c r="E8" s="8" t="s">
        <v>40</v>
      </c>
      <c r="F8" s="7" t="s">
        <v>50</v>
      </c>
      <c r="G8" s="8" t="s">
        <v>51</v>
      </c>
      <c r="H8" s="7" t="str">
        <f>"000224"</f>
        <v>000224</v>
      </c>
      <c r="I8" s="6">
        <v>43531</v>
      </c>
      <c r="J8" s="7" t="str">
        <f>"000031"</f>
        <v>000031</v>
      </c>
      <c r="K8" s="6">
        <v>43614</v>
      </c>
      <c r="L8" s="7" t="str">
        <f>"000069"</f>
        <v>000069</v>
      </c>
      <c r="M8" s="6">
        <v>43614</v>
      </c>
      <c r="N8" s="7">
        <v>19</v>
      </c>
      <c r="O8" s="7" t="str">
        <f>"002546"</f>
        <v>002546</v>
      </c>
      <c r="P8" s="6">
        <v>43623</v>
      </c>
      <c r="Q8" s="9">
        <v>99.06</v>
      </c>
      <c r="R8" s="9">
        <v>4.9482999999999997</v>
      </c>
      <c r="S8" s="9">
        <v>94.111699999999999</v>
      </c>
      <c r="T8" s="7">
        <v>81</v>
      </c>
      <c r="U8" s="6">
        <v>43629</v>
      </c>
      <c r="V8" s="7">
        <v>9845057449</v>
      </c>
      <c r="W8" s="8" t="s">
        <v>37</v>
      </c>
      <c r="X8" s="7" t="s">
        <v>38</v>
      </c>
      <c r="Y8" s="8" t="s">
        <v>39</v>
      </c>
      <c r="Z8" s="7" t="s">
        <v>47</v>
      </c>
      <c r="AA8" s="8" t="s">
        <v>48</v>
      </c>
      <c r="AB8" s="9">
        <v>0.99060000000000004</v>
      </c>
    </row>
    <row r="9" spans="1:28" x14ac:dyDescent="0.35">
      <c r="A9" s="4">
        <v>6052</v>
      </c>
      <c r="B9" s="5" t="s">
        <v>52</v>
      </c>
      <c r="C9" s="6">
        <v>43647</v>
      </c>
      <c r="D9" s="7">
        <v>194</v>
      </c>
      <c r="E9" s="8" t="s">
        <v>40</v>
      </c>
      <c r="F9" s="7" t="s">
        <v>53</v>
      </c>
      <c r="G9" s="10" t="s">
        <v>54</v>
      </c>
      <c r="H9" s="7" t="str">
        <f>"000199"</f>
        <v>000199</v>
      </c>
      <c r="I9" s="6">
        <v>43522</v>
      </c>
      <c r="J9" s="7" t="str">
        <f>"000008"</f>
        <v>000008</v>
      </c>
      <c r="K9" s="6">
        <v>43579</v>
      </c>
      <c r="L9" s="7" t="str">
        <f>"000040"</f>
        <v>000040</v>
      </c>
      <c r="M9" s="6">
        <v>43585</v>
      </c>
      <c r="N9" s="7">
        <v>19</v>
      </c>
      <c r="O9" s="7" t="str">
        <f>"002962"</f>
        <v>002962</v>
      </c>
      <c r="P9" s="6">
        <v>43640</v>
      </c>
      <c r="Q9" s="11">
        <v>49.297789999999999</v>
      </c>
      <c r="R9" s="11">
        <v>7.1026499999999997</v>
      </c>
      <c r="S9" s="11">
        <v>42.195140000000002</v>
      </c>
      <c r="T9" s="7">
        <v>97</v>
      </c>
      <c r="U9" s="6">
        <v>43647</v>
      </c>
      <c r="V9" s="7">
        <v>9343728241</v>
      </c>
      <c r="W9" s="10" t="s">
        <v>55</v>
      </c>
      <c r="X9" s="7" t="s">
        <v>56</v>
      </c>
      <c r="Y9" s="10" t="s">
        <v>57</v>
      </c>
      <c r="Z9" s="7" t="s">
        <v>47</v>
      </c>
      <c r="AA9" s="10" t="s">
        <v>58</v>
      </c>
      <c r="AB9" s="11">
        <f t="shared" ref="AB9:AB19" si="0">Q9/100</f>
        <v>0.49297789999999997</v>
      </c>
    </row>
    <row r="10" spans="1:28" x14ac:dyDescent="0.35">
      <c r="A10" s="4">
        <v>6053</v>
      </c>
      <c r="B10" s="5" t="s">
        <v>59</v>
      </c>
      <c r="C10" s="6">
        <v>43698</v>
      </c>
      <c r="D10" s="7">
        <v>194</v>
      </c>
      <c r="E10" s="8" t="s">
        <v>40</v>
      </c>
      <c r="F10" s="7" t="s">
        <v>41</v>
      </c>
      <c r="G10" s="10" t="s">
        <v>42</v>
      </c>
      <c r="H10" s="7" t="str">
        <f>"000004"</f>
        <v>000004</v>
      </c>
      <c r="I10" s="6">
        <v>42929</v>
      </c>
      <c r="J10" s="7" t="str">
        <f>"000046"</f>
        <v>000046</v>
      </c>
      <c r="K10" s="6">
        <v>43782</v>
      </c>
      <c r="L10" s="7" t="str">
        <f>"000044"</f>
        <v>000044</v>
      </c>
      <c r="M10" s="6">
        <v>43783</v>
      </c>
      <c r="N10" s="7">
        <v>16</v>
      </c>
      <c r="O10" s="7" t="str">
        <f>"006336"</f>
        <v>006336</v>
      </c>
      <c r="P10" s="6">
        <v>43791</v>
      </c>
      <c r="Q10" s="11">
        <v>5.5712099999999998</v>
      </c>
      <c r="R10" s="11">
        <v>0.73216999999999999</v>
      </c>
      <c r="S10" s="11">
        <v>4.8390399999999998</v>
      </c>
      <c r="T10" s="7">
        <v>161</v>
      </c>
      <c r="U10" s="6">
        <v>43698</v>
      </c>
      <c r="V10" s="7">
        <v>9632977771</v>
      </c>
      <c r="W10" s="10" t="s">
        <v>43</v>
      </c>
      <c r="X10" s="7" t="s">
        <v>34</v>
      </c>
      <c r="Y10" s="10" t="s">
        <v>33</v>
      </c>
      <c r="Z10" s="7" t="s">
        <v>35</v>
      </c>
      <c r="AA10" s="10" t="s">
        <v>36</v>
      </c>
      <c r="AB10" s="11">
        <f t="shared" si="0"/>
        <v>5.5712100000000001E-2</v>
      </c>
    </row>
    <row r="11" spans="1:28" x14ac:dyDescent="0.35">
      <c r="A11" s="4">
        <v>6054</v>
      </c>
      <c r="B11" s="5" t="s">
        <v>59</v>
      </c>
      <c r="C11" s="6">
        <v>43704</v>
      </c>
      <c r="D11" s="7">
        <v>194</v>
      </c>
      <c r="E11" s="8" t="s">
        <v>40</v>
      </c>
      <c r="F11" s="7" t="s">
        <v>60</v>
      </c>
      <c r="G11" s="10" t="s">
        <v>61</v>
      </c>
      <c r="H11" s="7" t="str">
        <f>"000171"</f>
        <v>000171</v>
      </c>
      <c r="I11" s="6">
        <v>43085</v>
      </c>
      <c r="J11" s="7" t="str">
        <f>"000103"</f>
        <v>000103</v>
      </c>
      <c r="K11" s="6">
        <v>43180</v>
      </c>
      <c r="L11" s="7" t="str">
        <f>"000163"</f>
        <v>000163</v>
      </c>
      <c r="M11" s="6">
        <v>43187</v>
      </c>
      <c r="N11" s="7">
        <v>18</v>
      </c>
      <c r="O11" s="7" t="str">
        <f>"004549"</f>
        <v>004549</v>
      </c>
      <c r="P11" s="6">
        <v>43693</v>
      </c>
      <c r="Q11" s="11">
        <v>49.956000000000003</v>
      </c>
      <c r="R11" s="11">
        <v>7.2462</v>
      </c>
      <c r="S11" s="11">
        <v>42.709800000000001</v>
      </c>
      <c r="T11" s="7">
        <v>166</v>
      </c>
      <c r="U11" s="6">
        <v>43704</v>
      </c>
      <c r="V11" s="7">
        <v>9880940728</v>
      </c>
      <c r="W11" s="10" t="s">
        <v>55</v>
      </c>
      <c r="X11" s="7" t="s">
        <v>62</v>
      </c>
      <c r="Y11" s="10" t="s">
        <v>63</v>
      </c>
      <c r="Z11" s="7" t="s">
        <v>47</v>
      </c>
      <c r="AA11" s="10" t="s">
        <v>58</v>
      </c>
      <c r="AB11" s="11">
        <f t="shared" si="0"/>
        <v>0.49956</v>
      </c>
    </row>
    <row r="12" spans="1:28" x14ac:dyDescent="0.35">
      <c r="A12" s="4">
        <v>6055</v>
      </c>
      <c r="B12" s="5" t="s">
        <v>59</v>
      </c>
      <c r="C12" s="6">
        <v>43704</v>
      </c>
      <c r="D12" s="7">
        <v>194</v>
      </c>
      <c r="E12" s="8" t="s">
        <v>40</v>
      </c>
      <c r="F12" s="7" t="s">
        <v>64</v>
      </c>
      <c r="G12" s="10" t="s">
        <v>65</v>
      </c>
      <c r="H12" s="7" t="str">
        <f>"000170"</f>
        <v>000170</v>
      </c>
      <c r="I12" s="6">
        <v>43085</v>
      </c>
      <c r="J12" s="7" t="str">
        <f>"000102"</f>
        <v>000102</v>
      </c>
      <c r="K12" s="6">
        <v>43180</v>
      </c>
      <c r="L12" s="7" t="str">
        <f>"000164"</f>
        <v>000164</v>
      </c>
      <c r="M12" s="6">
        <v>43187</v>
      </c>
      <c r="N12" s="7">
        <v>18</v>
      </c>
      <c r="O12" s="7" t="str">
        <f>"004550"</f>
        <v>004550</v>
      </c>
      <c r="P12" s="6">
        <v>43693</v>
      </c>
      <c r="Q12" s="11">
        <v>49.727499999999999</v>
      </c>
      <c r="R12" s="11">
        <v>6.9542000000000002</v>
      </c>
      <c r="S12" s="11">
        <v>42.773299999999999</v>
      </c>
      <c r="T12" s="7">
        <v>166</v>
      </c>
      <c r="U12" s="6">
        <v>43704</v>
      </c>
      <c r="V12" s="7">
        <v>9880940728</v>
      </c>
      <c r="W12" s="10" t="s">
        <v>55</v>
      </c>
      <c r="X12" s="7" t="s">
        <v>62</v>
      </c>
      <c r="Y12" s="10" t="s">
        <v>63</v>
      </c>
      <c r="Z12" s="7" t="s">
        <v>47</v>
      </c>
      <c r="AA12" s="10" t="s">
        <v>58</v>
      </c>
      <c r="AB12" s="11">
        <f t="shared" si="0"/>
        <v>0.49727499999999997</v>
      </c>
    </row>
    <row r="13" spans="1:28" x14ac:dyDescent="0.35">
      <c r="A13" s="4">
        <v>6056</v>
      </c>
      <c r="B13" s="5" t="s">
        <v>59</v>
      </c>
      <c r="C13" s="6">
        <v>43704</v>
      </c>
      <c r="D13" s="7">
        <v>194</v>
      </c>
      <c r="E13" s="8" t="s">
        <v>40</v>
      </c>
      <c r="F13" s="7" t="s">
        <v>66</v>
      </c>
      <c r="G13" s="10" t="s">
        <v>67</v>
      </c>
      <c r="H13" s="7" t="str">
        <f>"000215"</f>
        <v>000215</v>
      </c>
      <c r="I13" s="6">
        <v>42811</v>
      </c>
      <c r="J13" s="7" t="str">
        <f>"000110"</f>
        <v>000110</v>
      </c>
      <c r="K13" s="6">
        <v>43187</v>
      </c>
      <c r="L13" s="7" t="str">
        <f>"000169"</f>
        <v>000169</v>
      </c>
      <c r="M13" s="6">
        <v>43190</v>
      </c>
      <c r="N13" s="7">
        <v>17</v>
      </c>
      <c r="O13" s="7" t="str">
        <f>"004551"</f>
        <v>004551</v>
      </c>
      <c r="P13" s="6">
        <v>43693</v>
      </c>
      <c r="Q13" s="11">
        <v>19.986000000000001</v>
      </c>
      <c r="R13" s="11">
        <v>3.0038</v>
      </c>
      <c r="S13" s="11">
        <v>16.982199999999999</v>
      </c>
      <c r="T13" s="7">
        <v>166</v>
      </c>
      <c r="U13" s="6">
        <v>43704</v>
      </c>
      <c r="V13" s="7">
        <v>9845154892</v>
      </c>
      <c r="W13" s="10" t="s">
        <v>68</v>
      </c>
      <c r="X13" s="7" t="s">
        <v>69</v>
      </c>
      <c r="Y13" s="10" t="s">
        <v>70</v>
      </c>
      <c r="Z13" s="7" t="s">
        <v>47</v>
      </c>
      <c r="AA13" s="10" t="s">
        <v>58</v>
      </c>
      <c r="AB13" s="11">
        <f t="shared" si="0"/>
        <v>0.19986000000000001</v>
      </c>
    </row>
    <row r="14" spans="1:28" x14ac:dyDescent="0.35">
      <c r="A14" s="4">
        <v>6057</v>
      </c>
      <c r="B14" s="5" t="s">
        <v>59</v>
      </c>
      <c r="C14" s="6">
        <v>43707</v>
      </c>
      <c r="D14" s="7">
        <v>194</v>
      </c>
      <c r="E14" s="8" t="s">
        <v>40</v>
      </c>
      <c r="F14" s="7" t="s">
        <v>71</v>
      </c>
      <c r="G14" s="10" t="s">
        <v>72</v>
      </c>
      <c r="H14" s="7" t="str">
        <f>"000500"</f>
        <v>000500</v>
      </c>
      <c r="I14" s="6">
        <v>43180</v>
      </c>
      <c r="J14" s="7" t="str">
        <f>"000123"</f>
        <v>000123</v>
      </c>
      <c r="K14" s="6">
        <v>43190</v>
      </c>
      <c r="L14" s="7" t="str">
        <f>"000213"</f>
        <v>000213</v>
      </c>
      <c r="M14" s="6">
        <v>43190</v>
      </c>
      <c r="N14" s="7">
        <v>18</v>
      </c>
      <c r="O14" s="7" t="str">
        <f>"004558"</f>
        <v>004558</v>
      </c>
      <c r="P14" s="6">
        <v>43693</v>
      </c>
      <c r="Q14" s="11">
        <v>49.875</v>
      </c>
      <c r="R14" s="11">
        <v>7.1384999999999996</v>
      </c>
      <c r="S14" s="11">
        <v>42.736499999999999</v>
      </c>
      <c r="T14" s="7">
        <v>173</v>
      </c>
      <c r="U14" s="6">
        <v>43707</v>
      </c>
      <c r="V14" s="7">
        <v>9880940728</v>
      </c>
      <c r="W14" s="10" t="s">
        <v>55</v>
      </c>
      <c r="X14" s="7" t="s">
        <v>73</v>
      </c>
      <c r="Y14" s="10" t="s">
        <v>74</v>
      </c>
      <c r="Z14" s="7" t="s">
        <v>47</v>
      </c>
      <c r="AA14" s="10" t="s">
        <v>58</v>
      </c>
      <c r="AB14" s="11">
        <f t="shared" si="0"/>
        <v>0.49875000000000003</v>
      </c>
    </row>
    <row r="15" spans="1:28" x14ac:dyDescent="0.35">
      <c r="A15" s="4">
        <v>6058</v>
      </c>
      <c r="B15" s="5" t="s">
        <v>59</v>
      </c>
      <c r="C15" s="6">
        <v>43707</v>
      </c>
      <c r="D15" s="7">
        <v>194</v>
      </c>
      <c r="E15" s="8" t="s">
        <v>40</v>
      </c>
      <c r="F15" s="7" t="s">
        <v>75</v>
      </c>
      <c r="G15" s="10" t="s">
        <v>76</v>
      </c>
      <c r="H15" s="7" t="str">
        <f>"000501"</f>
        <v>000501</v>
      </c>
      <c r="I15" s="6">
        <v>43180</v>
      </c>
      <c r="J15" s="7" t="str">
        <f>"000124"</f>
        <v>000124</v>
      </c>
      <c r="K15" s="6">
        <v>43190</v>
      </c>
      <c r="L15" s="7" t="str">
        <f>"000214"</f>
        <v>000214</v>
      </c>
      <c r="M15" s="6">
        <v>43190</v>
      </c>
      <c r="N15" s="7">
        <v>18</v>
      </c>
      <c r="O15" s="7" t="str">
        <f>"004559"</f>
        <v>004559</v>
      </c>
      <c r="P15" s="6">
        <v>43693</v>
      </c>
      <c r="Q15" s="11">
        <v>49.79</v>
      </c>
      <c r="R15" s="11">
        <v>7.2605000000000004</v>
      </c>
      <c r="S15" s="11">
        <v>42.529499999999999</v>
      </c>
      <c r="T15" s="7">
        <v>173</v>
      </c>
      <c r="U15" s="6">
        <v>43707</v>
      </c>
      <c r="V15" s="7">
        <v>9845154892</v>
      </c>
      <c r="W15" s="10" t="s">
        <v>55</v>
      </c>
      <c r="X15" s="7" t="s">
        <v>73</v>
      </c>
      <c r="Y15" s="10" t="s">
        <v>74</v>
      </c>
      <c r="Z15" s="7" t="s">
        <v>47</v>
      </c>
      <c r="AA15" s="10" t="s">
        <v>58</v>
      </c>
      <c r="AB15" s="11">
        <f t="shared" si="0"/>
        <v>0.49790000000000001</v>
      </c>
    </row>
    <row r="16" spans="1:28" x14ac:dyDescent="0.35">
      <c r="A16" s="4">
        <v>6059</v>
      </c>
      <c r="B16" s="5" t="s">
        <v>77</v>
      </c>
      <c r="C16" s="6">
        <v>43719</v>
      </c>
      <c r="D16" s="7">
        <v>194</v>
      </c>
      <c r="E16" s="8" t="s">
        <v>40</v>
      </c>
      <c r="F16" s="7" t="s">
        <v>78</v>
      </c>
      <c r="G16" s="10" t="s">
        <v>79</v>
      </c>
      <c r="H16" s="7" t="str">
        <f>"000552"</f>
        <v>000552</v>
      </c>
      <c r="I16" s="6">
        <v>41701</v>
      </c>
      <c r="J16" s="7" t="str">
        <f>"000070"</f>
        <v>000070</v>
      </c>
      <c r="K16" s="6">
        <v>43251</v>
      </c>
      <c r="L16" s="7" t="str">
        <f>"000149"</f>
        <v>000149</v>
      </c>
      <c r="M16" s="6">
        <v>43251</v>
      </c>
      <c r="N16" s="7">
        <v>11</v>
      </c>
      <c r="O16" s="7" t="str">
        <f>"004510"</f>
        <v>004510</v>
      </c>
      <c r="P16" s="6">
        <v>43693</v>
      </c>
      <c r="Q16" s="11">
        <v>12.539350000000001</v>
      </c>
      <c r="R16" s="11">
        <v>1.3785000000000001</v>
      </c>
      <c r="S16" s="11">
        <v>11.16085</v>
      </c>
      <c r="T16" s="7">
        <v>181</v>
      </c>
      <c r="U16" s="6">
        <v>43719</v>
      </c>
      <c r="V16" s="7">
        <v>9141648915</v>
      </c>
      <c r="W16" s="10" t="s">
        <v>80</v>
      </c>
      <c r="X16" s="7" t="s">
        <v>56</v>
      </c>
      <c r="Y16" s="10" t="s">
        <v>57</v>
      </c>
      <c r="Z16" s="7" t="s">
        <v>47</v>
      </c>
      <c r="AA16" s="10" t="s">
        <v>58</v>
      </c>
      <c r="AB16" s="11">
        <f t="shared" si="0"/>
        <v>0.12539350000000002</v>
      </c>
    </row>
    <row r="17" spans="1:28" x14ac:dyDescent="0.35">
      <c r="A17" s="4">
        <v>6060</v>
      </c>
      <c r="B17" s="5" t="s">
        <v>77</v>
      </c>
      <c r="C17" s="6">
        <v>43734</v>
      </c>
      <c r="D17" s="7">
        <v>194</v>
      </c>
      <c r="E17" s="8" t="s">
        <v>40</v>
      </c>
      <c r="F17" s="7" t="s">
        <v>81</v>
      </c>
      <c r="G17" s="10" t="s">
        <v>82</v>
      </c>
      <c r="H17" s="7" t="str">
        <f>"000328"</f>
        <v>000328</v>
      </c>
      <c r="I17" s="6">
        <v>43143</v>
      </c>
      <c r="J17" s="7" t="str">
        <f>"000106"</f>
        <v>000106</v>
      </c>
      <c r="K17" s="6">
        <v>43343</v>
      </c>
      <c r="L17" s="7" t="str">
        <f>"000342"</f>
        <v>000342</v>
      </c>
      <c r="M17" s="6">
        <v>43462</v>
      </c>
      <c r="N17" s="7">
        <v>17</v>
      </c>
      <c r="O17" s="7" t="str">
        <f>"005137"</f>
        <v>005137</v>
      </c>
      <c r="P17" s="6">
        <v>43724</v>
      </c>
      <c r="Q17" s="11">
        <v>19.39</v>
      </c>
      <c r="R17" s="11">
        <v>1.1602600000000001</v>
      </c>
      <c r="S17" s="11">
        <v>18.22974</v>
      </c>
      <c r="T17" s="7">
        <v>202</v>
      </c>
      <c r="U17" s="6">
        <v>43734</v>
      </c>
      <c r="V17" s="7">
        <v>9845222227</v>
      </c>
      <c r="W17" s="10" t="s">
        <v>83</v>
      </c>
      <c r="X17" s="7" t="s">
        <v>84</v>
      </c>
      <c r="Y17" s="10" t="s">
        <v>85</v>
      </c>
      <c r="Z17" s="7" t="s">
        <v>47</v>
      </c>
      <c r="AA17" s="10" t="s">
        <v>58</v>
      </c>
      <c r="AB17" s="11">
        <f t="shared" si="0"/>
        <v>0.19390000000000002</v>
      </c>
    </row>
    <row r="18" spans="1:28" x14ac:dyDescent="0.35">
      <c r="A18" s="4">
        <v>6061</v>
      </c>
      <c r="B18" s="5" t="s">
        <v>77</v>
      </c>
      <c r="C18" s="6">
        <v>43734</v>
      </c>
      <c r="D18" s="7">
        <v>194</v>
      </c>
      <c r="E18" s="8" t="s">
        <v>40</v>
      </c>
      <c r="F18" s="7" t="s">
        <v>86</v>
      </c>
      <c r="G18" s="10" t="s">
        <v>87</v>
      </c>
      <c r="H18" s="7" t="str">
        <f>"000331"</f>
        <v>000331</v>
      </c>
      <c r="I18" s="6">
        <v>43143</v>
      </c>
      <c r="J18" s="7" t="str">
        <f>"000009"</f>
        <v>000009</v>
      </c>
      <c r="K18" s="6">
        <v>43581</v>
      </c>
      <c r="L18" s="7" t="str">
        <f>"000020"</f>
        <v>000020</v>
      </c>
      <c r="M18" s="6">
        <v>43584</v>
      </c>
      <c r="N18" s="7">
        <v>17</v>
      </c>
      <c r="O18" s="7" t="str">
        <f>"005138"</f>
        <v>005138</v>
      </c>
      <c r="P18" s="6">
        <v>43724</v>
      </c>
      <c r="Q18" s="11">
        <v>9.6850000000000005</v>
      </c>
      <c r="R18" s="11">
        <v>0.58994000000000002</v>
      </c>
      <c r="S18" s="11">
        <v>9.0950600000000001</v>
      </c>
      <c r="T18" s="7">
        <v>202</v>
      </c>
      <c r="U18" s="6">
        <v>43734</v>
      </c>
      <c r="V18" s="7">
        <v>9845222227</v>
      </c>
      <c r="W18" s="10" t="s">
        <v>83</v>
      </c>
      <c r="X18" s="7" t="s">
        <v>84</v>
      </c>
      <c r="Y18" s="10" t="s">
        <v>85</v>
      </c>
      <c r="Z18" s="7" t="s">
        <v>47</v>
      </c>
      <c r="AA18" s="10" t="s">
        <v>58</v>
      </c>
      <c r="AB18" s="11">
        <f t="shared" si="0"/>
        <v>9.6850000000000006E-2</v>
      </c>
    </row>
    <row r="19" spans="1:28" x14ac:dyDescent="0.35">
      <c r="A19" s="4">
        <v>6062</v>
      </c>
      <c r="B19" s="5" t="s">
        <v>77</v>
      </c>
      <c r="C19" s="6">
        <v>43734</v>
      </c>
      <c r="D19" s="7">
        <v>194</v>
      </c>
      <c r="E19" s="8" t="s">
        <v>40</v>
      </c>
      <c r="F19" s="7" t="s">
        <v>88</v>
      </c>
      <c r="G19" s="10" t="s">
        <v>89</v>
      </c>
      <c r="H19" s="7" t="str">
        <f>"000329"</f>
        <v>000329</v>
      </c>
      <c r="I19" s="6">
        <v>43143</v>
      </c>
      <c r="J19" s="7" t="str">
        <f>"000108"</f>
        <v>000108</v>
      </c>
      <c r="K19" s="6">
        <v>43343</v>
      </c>
      <c r="L19" s="7" t="str">
        <f>"000019"</f>
        <v>000019</v>
      </c>
      <c r="M19" s="6">
        <v>43584</v>
      </c>
      <c r="N19" s="7">
        <v>17</v>
      </c>
      <c r="O19" s="7" t="str">
        <f>"005139"</f>
        <v>005139</v>
      </c>
      <c r="P19" s="6">
        <v>43724</v>
      </c>
      <c r="Q19" s="11">
        <v>19.380600000000001</v>
      </c>
      <c r="R19" s="11">
        <v>0.77927999999999997</v>
      </c>
      <c r="S19" s="11">
        <v>18.601320000000001</v>
      </c>
      <c r="T19" s="7">
        <v>202</v>
      </c>
      <c r="U19" s="6">
        <v>43734</v>
      </c>
      <c r="V19" s="7">
        <v>9845222227</v>
      </c>
      <c r="W19" s="10" t="s">
        <v>83</v>
      </c>
      <c r="X19" s="7" t="s">
        <v>84</v>
      </c>
      <c r="Y19" s="10" t="s">
        <v>85</v>
      </c>
      <c r="Z19" s="7" t="s">
        <v>47</v>
      </c>
      <c r="AA19" s="10" t="s">
        <v>58</v>
      </c>
      <c r="AB19" s="11">
        <f t="shared" si="0"/>
        <v>0.19380600000000001</v>
      </c>
    </row>
    <row r="20" spans="1:28" x14ac:dyDescent="0.35">
      <c r="A20" s="4">
        <v>6063</v>
      </c>
      <c r="B20" s="5" t="s">
        <v>90</v>
      </c>
      <c r="C20" s="6">
        <v>43749</v>
      </c>
      <c r="D20" s="4">
        <v>194</v>
      </c>
      <c r="E20" s="8" t="s">
        <v>40</v>
      </c>
      <c r="F20" s="7" t="s">
        <v>91</v>
      </c>
      <c r="G20" s="8" t="s">
        <v>92</v>
      </c>
      <c r="H20" s="7" t="str">
        <f>"000200"</f>
        <v>000200</v>
      </c>
      <c r="I20" s="6">
        <v>43522</v>
      </c>
      <c r="J20" s="7" t="str">
        <f>"000043"</f>
        <v>000043</v>
      </c>
      <c r="K20" s="6">
        <v>43654</v>
      </c>
      <c r="L20" s="7" t="str">
        <f>"000122"</f>
        <v>000122</v>
      </c>
      <c r="M20" s="6">
        <v>43682</v>
      </c>
      <c r="N20" s="7">
        <v>19</v>
      </c>
      <c r="O20" s="7" t="str">
        <f>"005638"</f>
        <v>005638</v>
      </c>
      <c r="P20" s="6">
        <v>43741</v>
      </c>
      <c r="Q20" s="9">
        <v>49.311</v>
      </c>
      <c r="R20" s="9">
        <v>7.1007999999999996</v>
      </c>
      <c r="S20" s="9">
        <v>42.2102</v>
      </c>
      <c r="T20" s="7">
        <v>13</v>
      </c>
      <c r="U20" s="6">
        <v>43749</v>
      </c>
      <c r="V20" s="7">
        <v>9535051863</v>
      </c>
      <c r="W20" s="8" t="s">
        <v>55</v>
      </c>
      <c r="X20" s="7" t="s">
        <v>56</v>
      </c>
      <c r="Y20" s="8" t="s">
        <v>57</v>
      </c>
      <c r="Z20" s="7" t="s">
        <v>47</v>
      </c>
      <c r="AA20" s="8" t="s">
        <v>58</v>
      </c>
      <c r="AB20" s="9">
        <v>0.49310999999999999</v>
      </c>
    </row>
    <row r="21" spans="1:28" x14ac:dyDescent="0.35">
      <c r="A21" s="4">
        <v>6064</v>
      </c>
      <c r="B21" s="5" t="s">
        <v>90</v>
      </c>
      <c r="C21" s="6">
        <v>43752</v>
      </c>
      <c r="D21" s="4">
        <v>194</v>
      </c>
      <c r="E21" s="8" t="s">
        <v>40</v>
      </c>
      <c r="F21" s="7" t="s">
        <v>93</v>
      </c>
      <c r="G21" s="8" t="s">
        <v>94</v>
      </c>
      <c r="H21" s="7" t="str">
        <f>"000255"</f>
        <v>000255</v>
      </c>
      <c r="I21" s="6">
        <v>43137</v>
      </c>
      <c r="J21" s="7" t="str">
        <f>"000157"</f>
        <v>000157</v>
      </c>
      <c r="K21" s="6">
        <v>43545</v>
      </c>
      <c r="L21" s="7" t="str">
        <f>"000017"</f>
        <v>000017</v>
      </c>
      <c r="M21" s="6">
        <v>43582</v>
      </c>
      <c r="N21" s="7">
        <v>17</v>
      </c>
      <c r="O21" s="7" t="str">
        <f>"005755"</f>
        <v>005755</v>
      </c>
      <c r="P21" s="6">
        <v>43749</v>
      </c>
      <c r="Q21" s="9">
        <v>11.057</v>
      </c>
      <c r="R21" s="9">
        <v>1.1630499999999999</v>
      </c>
      <c r="S21" s="9">
        <v>9.8939500000000002</v>
      </c>
      <c r="T21" s="7">
        <v>13</v>
      </c>
      <c r="U21" s="6">
        <v>43752</v>
      </c>
      <c r="V21" s="7">
        <v>9800940728</v>
      </c>
      <c r="W21" s="8" t="s">
        <v>95</v>
      </c>
      <c r="X21" s="7" t="s">
        <v>96</v>
      </c>
      <c r="Y21" s="8" t="s">
        <v>97</v>
      </c>
      <c r="Z21" s="7" t="s">
        <v>47</v>
      </c>
      <c r="AA21" s="8" t="s">
        <v>58</v>
      </c>
      <c r="AB21" s="9">
        <v>0.11057</v>
      </c>
    </row>
    <row r="22" spans="1:28" x14ac:dyDescent="0.35">
      <c r="A22" s="4">
        <v>6065</v>
      </c>
      <c r="B22" s="5" t="s">
        <v>98</v>
      </c>
      <c r="C22" s="6">
        <v>43789</v>
      </c>
      <c r="D22" s="4">
        <v>194</v>
      </c>
      <c r="E22" s="8" t="s">
        <v>40</v>
      </c>
      <c r="F22" s="7" t="s">
        <v>99</v>
      </c>
      <c r="G22" s="8" t="s">
        <v>100</v>
      </c>
      <c r="H22" s="7" t="str">
        <f>"000292"</f>
        <v>000292</v>
      </c>
      <c r="I22" s="6">
        <v>42825</v>
      </c>
      <c r="J22" s="7" t="str">
        <f>"000065"</f>
        <v>000065</v>
      </c>
      <c r="K22" s="6">
        <v>43152</v>
      </c>
      <c r="L22" s="7" t="str">
        <f>"000099"</f>
        <v>000099</v>
      </c>
      <c r="M22" s="6">
        <v>43159</v>
      </c>
      <c r="N22" s="7">
        <v>17</v>
      </c>
      <c r="O22" s="7" t="str">
        <f>"006186"</f>
        <v>006186</v>
      </c>
      <c r="P22" s="6">
        <v>43781</v>
      </c>
      <c r="Q22" s="9">
        <v>97.194999999999993</v>
      </c>
      <c r="R22" s="9">
        <v>13.852600000000001</v>
      </c>
      <c r="S22" s="9">
        <v>83.342399999999998</v>
      </c>
      <c r="T22" s="7">
        <v>13</v>
      </c>
      <c r="U22" s="6">
        <v>43789</v>
      </c>
      <c r="V22" s="7">
        <v>1230456789</v>
      </c>
      <c r="W22" s="8" t="s">
        <v>68</v>
      </c>
      <c r="X22" s="7" t="s">
        <v>62</v>
      </c>
      <c r="Y22" s="8" t="s">
        <v>63</v>
      </c>
      <c r="Z22" s="7" t="s">
        <v>47</v>
      </c>
      <c r="AA22" s="8" t="s">
        <v>58</v>
      </c>
      <c r="AB22" s="9">
        <v>0.97194999999999998</v>
      </c>
    </row>
    <row r="23" spans="1:28" x14ac:dyDescent="0.35">
      <c r="A23" s="4">
        <v>6066</v>
      </c>
      <c r="B23" s="5" t="s">
        <v>98</v>
      </c>
      <c r="C23" s="6">
        <v>43795</v>
      </c>
      <c r="D23" s="4">
        <v>194</v>
      </c>
      <c r="E23" s="8" t="s">
        <v>40</v>
      </c>
      <c r="F23" s="7" t="s">
        <v>101</v>
      </c>
      <c r="G23" s="8" t="s">
        <v>102</v>
      </c>
      <c r="H23" s="7" t="str">
        <f>"000069"</f>
        <v>000069</v>
      </c>
      <c r="I23" s="6">
        <v>43245</v>
      </c>
      <c r="J23" s="7" t="str">
        <f>"000007"</f>
        <v>000007</v>
      </c>
      <c r="K23" s="6">
        <v>43245</v>
      </c>
      <c r="L23" s="7" t="str">
        <f>"000007"</f>
        <v>000007</v>
      </c>
      <c r="M23" s="6">
        <v>43258</v>
      </c>
      <c r="N23" s="7">
        <v>17</v>
      </c>
      <c r="O23" s="7" t="str">
        <f>"006229"</f>
        <v>006229</v>
      </c>
      <c r="P23" s="6">
        <v>43783</v>
      </c>
      <c r="Q23" s="9">
        <v>12.584619999999999</v>
      </c>
      <c r="R23" s="9">
        <v>0.55384999999999995</v>
      </c>
      <c r="S23" s="9">
        <v>12.03077</v>
      </c>
      <c r="T23" s="7">
        <v>13</v>
      </c>
      <c r="U23" s="6">
        <v>43795</v>
      </c>
      <c r="V23" s="7">
        <v>7892710027</v>
      </c>
      <c r="W23" s="8" t="s">
        <v>103</v>
      </c>
      <c r="X23" s="7" t="s">
        <v>30</v>
      </c>
      <c r="Y23" s="8" t="s">
        <v>31</v>
      </c>
      <c r="Z23" s="7" t="s">
        <v>35</v>
      </c>
      <c r="AA23" s="8" t="s">
        <v>36</v>
      </c>
      <c r="AB23" s="9">
        <v>0.12584619999999999</v>
      </c>
    </row>
    <row r="24" spans="1:28" x14ac:dyDescent="0.35">
      <c r="A24" s="4">
        <v>6067</v>
      </c>
      <c r="B24" s="5" t="s">
        <v>98</v>
      </c>
      <c r="C24" s="6">
        <v>43795</v>
      </c>
      <c r="D24" s="4">
        <v>194</v>
      </c>
      <c r="E24" s="8" t="s">
        <v>40</v>
      </c>
      <c r="F24" s="7" t="s">
        <v>41</v>
      </c>
      <c r="G24" s="8" t="s">
        <v>42</v>
      </c>
      <c r="H24" s="7" t="str">
        <f>"000004"</f>
        <v>000004</v>
      </c>
      <c r="I24" s="6">
        <v>42929</v>
      </c>
      <c r="J24" s="7" t="str">
        <f>"000046"</f>
        <v>000046</v>
      </c>
      <c r="K24" s="6">
        <v>43782</v>
      </c>
      <c r="L24" s="7" t="str">
        <f>"000044"</f>
        <v>000044</v>
      </c>
      <c r="M24" s="6">
        <v>43783</v>
      </c>
      <c r="N24" s="7">
        <v>16</v>
      </c>
      <c r="O24" s="7" t="str">
        <f>"006336"</f>
        <v>006336</v>
      </c>
      <c r="P24" s="6">
        <v>43791</v>
      </c>
      <c r="Q24" s="9">
        <v>5.5712000000000002</v>
      </c>
      <c r="R24" s="9">
        <v>0.84048999999999996</v>
      </c>
      <c r="S24" s="9">
        <v>4.7307100000000002</v>
      </c>
      <c r="T24" s="7">
        <v>13</v>
      </c>
      <c r="U24" s="6">
        <v>43795</v>
      </c>
      <c r="V24" s="7">
        <v>9632977771</v>
      </c>
      <c r="W24" s="8" t="s">
        <v>43</v>
      </c>
      <c r="X24" s="7" t="s">
        <v>34</v>
      </c>
      <c r="Y24" s="8" t="s">
        <v>33</v>
      </c>
      <c r="Z24" s="7" t="s">
        <v>35</v>
      </c>
      <c r="AA24" s="8" t="s">
        <v>36</v>
      </c>
      <c r="AB24" s="9">
        <v>5.5712000000000005E-2</v>
      </c>
    </row>
    <row r="25" spans="1:28" x14ac:dyDescent="0.35">
      <c r="A25" s="4">
        <v>6068</v>
      </c>
      <c r="B25" s="5" t="s">
        <v>104</v>
      </c>
      <c r="C25" s="6">
        <v>43815</v>
      </c>
      <c r="D25" s="4">
        <v>194</v>
      </c>
      <c r="E25" s="8" t="s">
        <v>40</v>
      </c>
      <c r="F25" s="7" t="s">
        <v>105</v>
      </c>
      <c r="G25" s="8" t="s">
        <v>106</v>
      </c>
      <c r="H25" s="7" t="str">
        <f>"000592"</f>
        <v>000592</v>
      </c>
      <c r="I25" s="6">
        <v>43186</v>
      </c>
      <c r="J25" s="7" t="str">
        <f>"000040"</f>
        <v>000040</v>
      </c>
      <c r="K25" s="6">
        <v>43239</v>
      </c>
      <c r="L25" s="7" t="str">
        <f>"000094"</f>
        <v>000094</v>
      </c>
      <c r="M25" s="6">
        <v>43250</v>
      </c>
      <c r="N25" s="7">
        <v>18</v>
      </c>
      <c r="O25" s="7" t="str">
        <f>"006574"</f>
        <v>006574</v>
      </c>
      <c r="P25" s="6">
        <v>43802</v>
      </c>
      <c r="Q25" s="9">
        <v>49.907499999999999</v>
      </c>
      <c r="R25" s="9">
        <v>6.742</v>
      </c>
      <c r="S25" s="9">
        <v>43.165500000000002</v>
      </c>
      <c r="T25" s="7">
        <v>13</v>
      </c>
      <c r="U25" s="6">
        <v>43815</v>
      </c>
      <c r="V25" s="7">
        <v>9845154892</v>
      </c>
      <c r="W25" s="8" t="s">
        <v>55</v>
      </c>
      <c r="X25" s="7" t="s">
        <v>73</v>
      </c>
      <c r="Y25" s="8" t="s">
        <v>74</v>
      </c>
      <c r="Z25" s="7" t="s">
        <v>47</v>
      </c>
      <c r="AA25" s="8" t="s">
        <v>58</v>
      </c>
      <c r="AB25" s="9">
        <v>0.49907499999999999</v>
      </c>
    </row>
    <row r="26" spans="1:28" x14ac:dyDescent="0.35">
      <c r="A26" s="4">
        <v>6069</v>
      </c>
      <c r="B26" s="5" t="s">
        <v>104</v>
      </c>
      <c r="C26" s="6">
        <v>43815</v>
      </c>
      <c r="D26" s="4">
        <v>194</v>
      </c>
      <c r="E26" s="8" t="s">
        <v>40</v>
      </c>
      <c r="F26" s="7" t="s">
        <v>107</v>
      </c>
      <c r="G26" s="8" t="s">
        <v>108</v>
      </c>
      <c r="H26" s="7" t="str">
        <f>"000498"</f>
        <v>000498</v>
      </c>
      <c r="I26" s="6">
        <v>43180</v>
      </c>
      <c r="J26" s="7" t="str">
        <f>"000039"</f>
        <v>000039</v>
      </c>
      <c r="K26" s="6">
        <v>43239</v>
      </c>
      <c r="L26" s="7" t="str">
        <f>"000095"</f>
        <v>000095</v>
      </c>
      <c r="M26" s="6">
        <v>43250</v>
      </c>
      <c r="N26" s="7">
        <v>18</v>
      </c>
      <c r="O26" s="7" t="str">
        <f>"006575"</f>
        <v>006575</v>
      </c>
      <c r="P26" s="6">
        <v>43802</v>
      </c>
      <c r="Q26" s="9">
        <v>49.712000000000003</v>
      </c>
      <c r="R26" s="9">
        <v>6.7633999999999999</v>
      </c>
      <c r="S26" s="9">
        <v>42.948599999999999</v>
      </c>
      <c r="T26" s="7">
        <v>13</v>
      </c>
      <c r="U26" s="6">
        <v>43815</v>
      </c>
      <c r="V26" s="7">
        <v>9845154892</v>
      </c>
      <c r="W26" s="8" t="s">
        <v>55</v>
      </c>
      <c r="X26" s="7" t="s">
        <v>109</v>
      </c>
      <c r="Y26" s="8" t="s">
        <v>110</v>
      </c>
      <c r="Z26" s="7" t="s">
        <v>47</v>
      </c>
      <c r="AA26" s="8" t="s">
        <v>58</v>
      </c>
      <c r="AB26" s="9">
        <v>0.49712000000000001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2020-01-30T07:08:22Z</dcterms:modified>
</cp:coreProperties>
</file>