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Contractor Bill Payment (Bill Register) Q1 Q2 Q3\"/>
    </mc:Choice>
  </mc:AlternateContent>
  <bookViews>
    <workbookView xWindow="0" yWindow="0" windowWidth="11790" windowHeight="5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7" i="1" l="1"/>
  <c r="L27" i="1"/>
  <c r="J27" i="1"/>
  <c r="H27" i="1"/>
  <c r="O26" i="1"/>
  <c r="L26" i="1"/>
  <c r="J26" i="1"/>
  <c r="H26" i="1"/>
  <c r="O25" i="1"/>
  <c r="L25" i="1"/>
  <c r="J25" i="1"/>
  <c r="H25" i="1"/>
  <c r="O24" i="1"/>
  <c r="L24" i="1"/>
  <c r="J24" i="1"/>
  <c r="H24" i="1"/>
  <c r="O23" i="1"/>
  <c r="L23" i="1"/>
  <c r="J23" i="1"/>
  <c r="H23" i="1"/>
  <c r="O22" i="1"/>
  <c r="L22" i="1"/>
  <c r="J22" i="1"/>
  <c r="H22" i="1"/>
  <c r="O21" i="1"/>
  <c r="L21" i="1"/>
  <c r="J21" i="1"/>
  <c r="H21" i="1"/>
  <c r="O20" i="1"/>
  <c r="L20" i="1"/>
  <c r="J20" i="1"/>
  <c r="H20" i="1"/>
  <c r="AB19" i="1"/>
  <c r="O19" i="1"/>
  <c r="L19" i="1"/>
  <c r="J19" i="1"/>
  <c r="H19" i="1"/>
  <c r="AB18" i="1"/>
  <c r="O18" i="1"/>
  <c r="L18" i="1"/>
  <c r="J18" i="1"/>
  <c r="H18" i="1"/>
  <c r="AB17" i="1"/>
  <c r="O17" i="1"/>
  <c r="L17" i="1"/>
  <c r="J17" i="1"/>
  <c r="H17" i="1"/>
  <c r="AB16" i="1"/>
  <c r="O16" i="1"/>
  <c r="L16" i="1"/>
  <c r="J16" i="1"/>
  <c r="H16" i="1"/>
  <c r="AB15" i="1"/>
  <c r="O15" i="1"/>
  <c r="L15" i="1"/>
  <c r="J15" i="1"/>
  <c r="H15" i="1"/>
  <c r="AB14" i="1"/>
  <c r="O14" i="1"/>
  <c r="L14" i="1"/>
  <c r="J14" i="1"/>
  <c r="H14" i="1"/>
  <c r="AB13" i="1"/>
  <c r="O13" i="1"/>
  <c r="L13" i="1"/>
  <c r="J13" i="1"/>
  <c r="H13" i="1"/>
  <c r="AB12" i="1"/>
  <c r="O12" i="1"/>
  <c r="L12" i="1"/>
  <c r="J12" i="1"/>
  <c r="H12" i="1"/>
  <c r="AB11" i="1"/>
  <c r="O11" i="1"/>
  <c r="L11" i="1"/>
  <c r="J11" i="1"/>
  <c r="H11" i="1"/>
  <c r="AB10" i="1"/>
  <c r="O10" i="1"/>
  <c r="L10" i="1"/>
  <c r="J10" i="1"/>
  <c r="H10" i="1"/>
  <c r="AB9" i="1"/>
  <c r="O9" i="1"/>
  <c r="L9" i="1"/>
  <c r="J9" i="1"/>
  <c r="H9" i="1"/>
  <c r="O8" i="1"/>
  <c r="L8" i="1"/>
  <c r="J8" i="1"/>
  <c r="H8" i="1"/>
  <c r="AB7" i="1"/>
  <c r="O7" i="1"/>
  <c r="L7" i="1"/>
  <c r="J7" i="1"/>
  <c r="H7" i="1"/>
  <c r="AB6" i="1"/>
  <c r="O6" i="1"/>
  <c r="L6" i="1"/>
  <c r="J6" i="1"/>
  <c r="H6" i="1"/>
  <c r="AB5" i="1"/>
  <c r="O5" i="1"/>
  <c r="L5" i="1"/>
  <c r="J5" i="1"/>
  <c r="H5" i="1"/>
  <c r="AB4" i="1"/>
  <c r="O4" i="1"/>
  <c r="L4" i="1"/>
  <c r="J4" i="1"/>
  <c r="H4" i="1"/>
  <c r="AB3" i="1"/>
  <c r="O3" i="1"/>
  <c r="L3" i="1"/>
  <c r="J3" i="1"/>
  <c r="H3" i="1"/>
  <c r="AB2" i="1"/>
  <c r="O2" i="1"/>
  <c r="L2" i="1"/>
  <c r="J2" i="1"/>
  <c r="H2" i="1"/>
</calcChain>
</file>

<file path=xl/sharedStrings.xml><?xml version="1.0" encoding="utf-8"?>
<sst xmlns="http://schemas.openxmlformats.org/spreadsheetml/2006/main" count="262" uniqueCount="107">
  <si>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</si>
  <si>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</si>
  <si>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</si>
  <si>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</si>
  <si>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</si>
  <si>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</si>
  <si>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</si>
  <si>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</si>
  <si>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</si>
  <si>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</si>
  <si>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</si>
  <si>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</si>
  <si>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</si>
  <si>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</si>
  <si>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</si>
  <si>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</si>
  <si>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</si>
  <si>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</si>
  <si>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</si>
  <si>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</si>
  <si>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</si>
  <si>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</si>
  <si>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</si>
  <si>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</si>
  <si>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</si>
  <si>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</si>
  <si>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</si>
  <si>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</si>
  <si>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</si>
  <si>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June</t>
  </si>
  <si>
    <t>M and R to Street Lights - Replacement of Burnt Bulbs etc. (Package)</t>
  </si>
  <si>
    <t>P0300</t>
  </si>
  <si>
    <t>P1878</t>
  </si>
  <si>
    <t>18per - Works (Bhagyajyothi, Sooru / Neeru Yojane and General) (54 Lakhs / New Wards)</t>
  </si>
  <si>
    <t>M/s KRIDL</t>
  </si>
  <si>
    <t>ddo439</t>
  </si>
  <si>
    <t xml:space="preserve"> Executive Engineer Electrical Division Bomanahalli Zone</t>
  </si>
  <si>
    <t>M/s Sree Sreekanteswara Electricals</t>
  </si>
  <si>
    <t>ddo444</t>
  </si>
  <si>
    <t xml:space="preserve"> Assistant Executive Engineer Anjanapura  sub Division Bomanahalli Zone</t>
  </si>
  <si>
    <t>Konankunte</t>
  </si>
  <si>
    <t>195-16-000001</t>
  </si>
  <si>
    <t>Annual Operation and Maintenance of street lighting system in ward no-195 Package B12 of Bommanahalli zone.</t>
  </si>
  <si>
    <t>195-18-000004</t>
  </si>
  <si>
    <t>Improvements to Road and Drains at Konanakunte Surrounding area in ward no 195</t>
  </si>
  <si>
    <t>195-18-000003</t>
  </si>
  <si>
    <t>Improvements to Road and Drains at Kothnur Village in ward no 195</t>
  </si>
  <si>
    <t>Annual Operation and Maintenance of street lighting system in ward no-195  Package B12 of Bommanahalli zone.</t>
  </si>
  <si>
    <t>July</t>
  </si>
  <si>
    <t>195-17-000003</t>
  </si>
  <si>
    <t>Improvements to Roads and Drains at Kothnur A K Colony in ward no 195</t>
  </si>
  <si>
    <t>KRIDL</t>
  </si>
  <si>
    <t xml:space="preserve"> Assistant Executive Engineer Anjanapura sub Division Bomanahalli Zone</t>
  </si>
  <si>
    <t>195-17-000018</t>
  </si>
  <si>
    <t>Maintenance of ward in ward no 195</t>
  </si>
  <si>
    <t>N NAGRAJU</t>
  </si>
  <si>
    <t>P1771</t>
  </si>
  <si>
    <t>Zone Works - POW Works</t>
  </si>
  <si>
    <t>195-15-000029</t>
  </si>
  <si>
    <t>Providing Asphalting to Main roads of RBI Layout in ward no 195</t>
  </si>
  <si>
    <t>P3075</t>
  </si>
  <si>
    <t>Special comprehensive development works in Bangalore city (Bangalore city in charge Minister Discretionary Grants)</t>
  </si>
  <si>
    <t>August</t>
  </si>
  <si>
    <t>195-18-000082</t>
  </si>
  <si>
    <t>Improvements to roads and drains at Raghavendra layout in ward no 195</t>
  </si>
  <si>
    <t>195-18-000081</t>
  </si>
  <si>
    <t>Improvements to roads and drains of 3rd to 8th main and cross roads Nataraja Layout in ward no 195</t>
  </si>
  <si>
    <t>195-15-000028</t>
  </si>
  <si>
    <t>Providing Asphalting to Roads in Gowravanagara in ward no 195</t>
  </si>
  <si>
    <t>195-18-000076</t>
  </si>
  <si>
    <t>Improvements to roads and drains of Nataraja layout 10th, 9th 8th main and cross roads in ward no 195</t>
  </si>
  <si>
    <t>September</t>
  </si>
  <si>
    <t>195-17-000044</t>
  </si>
  <si>
    <t>Improvements to roads and drains Konanakunte Chandrappa House Road to Ragi Mill in ward no 195</t>
  </si>
  <si>
    <t>Sri B K Vinod Kumar</t>
  </si>
  <si>
    <t>P3158</t>
  </si>
  <si>
    <t>SIP Infrastructure Project works</t>
  </si>
  <si>
    <t>195-17-000048</t>
  </si>
  <si>
    <t>Improvements to Roads and drains in Suprajanagar in ward no 195</t>
  </si>
  <si>
    <t>195-17-000046</t>
  </si>
  <si>
    <t>Improvements to Roads and drains in 7th Main Navodayanagara in ward no 195</t>
  </si>
  <si>
    <t>October</t>
  </si>
  <si>
    <t>195-20-000007</t>
  </si>
  <si>
    <t>Providing Assured Minimum Facilities AMF to all polling Stations of Loksabha Election 2019 pertains to Ward No 195</t>
  </si>
  <si>
    <t>Cheluvaraju D</t>
  </si>
  <si>
    <t>P0054</t>
  </si>
  <si>
    <t>Election expenses</t>
  </si>
  <si>
    <t>November</t>
  </si>
  <si>
    <t>195-18-000026</t>
  </si>
  <si>
    <t>Providing Painting and repairs to BBMP Office Buildings (Kothnur Help Line and Kothnur Garama Panchyathi Office) in ward no 195</t>
  </si>
  <si>
    <t>Venkatakrishna</t>
  </si>
  <si>
    <t>195-18-000001</t>
  </si>
  <si>
    <t>Improvements to roads and drains at Yadava Farm layout in ward no 195</t>
  </si>
  <si>
    <t>P2178</t>
  </si>
  <si>
    <t>Works sanctioned by Dy. Mayor</t>
  </si>
  <si>
    <t>195-19-000002</t>
  </si>
  <si>
    <t>Improvements to roads and drains and Suncity layout in ward no 195</t>
  </si>
  <si>
    <t>195-18-000021</t>
  </si>
  <si>
    <t>Improvements to roads and drains at Krishnanagara main and Cross roads (Balance Road) in ward no 195</t>
  </si>
  <si>
    <t>Sri Vasu Sevarthi</t>
  </si>
  <si>
    <t>195-18-000016</t>
  </si>
  <si>
    <t>Improvements roads and drain 7th main 8th main Om Shivashakthi nagara in ward no 195</t>
  </si>
  <si>
    <t>P3329</t>
  </si>
  <si>
    <t>Special Development works at Wards (70 wards Rs.1.00 Cr. Each) - Ward Numbers as per Budget Book 2017-18 page no. 109</t>
  </si>
  <si>
    <t>December</t>
  </si>
  <si>
    <t>195-17-000002</t>
  </si>
  <si>
    <t>Improvements to Roads and Drains at Chunchaghatta A K Colony in ward no 195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</si>
</sst>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7"/>
  <sheetViews>
    <sheetView tabSelected="1" workbookViewId="0">
      <selection activeCell="A2" sqref="A2:XFD27"/>
    </sheetView>
  </sheetViews>
  <sheetFormatPr defaultRowHeight="14.5" x14ac:dyDescent="0.35"/>
  <cols>
    <col min="1" max="1" width="5" bestFit="1" customWidth="1"/>
    <col min="2" max="2" width="6.26953125" bestFit="1" customWidth="1"/>
    <col min="3" max="3" width="9.54296875" bestFit="1" customWidth="1"/>
    <col min="5" max="5" width="16.26953125" bestFit="1" customWidth="1"/>
    <col min="6" max="6" width="13.26953125" bestFit="1" customWidth="1"/>
    <col min="7" max="7" width="31.81640625" customWidth="1"/>
    <col min="16" max="16" width="9.54296875" bestFit="1" customWidth="1"/>
    <col min="21" max="21" width="9.54296875" bestFit="1" customWidth="1"/>
    <col min="27" max="27" width="16.81640625" customWidth="1"/>
  </cols>
  <sheetData>
    <row r="1" spans="1:28" s="3" customFormat="1" ht="24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28" x14ac:dyDescent="0.35">
      <c r="A2" s="4">
        <v>6070</v>
      </c>
      <c r="B2" s="5" t="s">
        <v>28</v>
      </c>
      <c r="C2" s="6">
        <v>43567</v>
      </c>
      <c r="D2" s="7">
        <v>195</v>
      </c>
      <c r="E2" s="8" t="s">
        <v>40</v>
      </c>
      <c r="F2" s="7" t="s">
        <v>41</v>
      </c>
      <c r="G2" s="8" t="s">
        <v>42</v>
      </c>
      <c r="H2" s="7" t="str">
        <f>"000005"</f>
        <v>000005</v>
      </c>
      <c r="I2" s="6">
        <v>42929</v>
      </c>
      <c r="J2" s="7" t="str">
        <f>"000074"</f>
        <v>000074</v>
      </c>
      <c r="K2" s="6">
        <v>43483</v>
      </c>
      <c r="L2" s="7" t="str">
        <f>"000076"</f>
        <v>000076</v>
      </c>
      <c r="M2" s="6">
        <v>43484</v>
      </c>
      <c r="N2" s="7">
        <v>16</v>
      </c>
      <c r="O2" s="7" t="str">
        <f>"000837"</f>
        <v>000837</v>
      </c>
      <c r="P2" s="6">
        <v>43578</v>
      </c>
      <c r="Q2" s="9">
        <v>3.28742</v>
      </c>
      <c r="R2" s="9">
        <v>0.70218000000000003</v>
      </c>
      <c r="S2" s="9">
        <v>2.5852400000000002</v>
      </c>
      <c r="T2" s="7">
        <v>17</v>
      </c>
      <c r="U2" s="6">
        <v>43567</v>
      </c>
      <c r="V2" s="7">
        <v>9632977771</v>
      </c>
      <c r="W2" s="8" t="s">
        <v>37</v>
      </c>
      <c r="X2" s="7" t="s">
        <v>31</v>
      </c>
      <c r="Y2" s="8" t="s">
        <v>30</v>
      </c>
      <c r="Z2" s="7" t="s">
        <v>35</v>
      </c>
      <c r="AA2" s="8" t="s">
        <v>36</v>
      </c>
      <c r="AB2" s="9">
        <f t="shared" ref="AB2:AB7" si="0">Q2/100</f>
        <v>3.2874199999999999E-2</v>
      </c>
    </row>
    <row r="3" spans="1:28" x14ac:dyDescent="0.35">
      <c r="A3" s="4">
        <v>6071</v>
      </c>
      <c r="B3" s="5" t="s">
        <v>28</v>
      </c>
      <c r="C3" s="6">
        <v>43567</v>
      </c>
      <c r="D3" s="7">
        <v>195</v>
      </c>
      <c r="E3" s="8" t="s">
        <v>40</v>
      </c>
      <c r="F3" s="7" t="s">
        <v>41</v>
      </c>
      <c r="G3" s="8" t="s">
        <v>42</v>
      </c>
      <c r="H3" s="7" t="str">
        <f>"000005"</f>
        <v>000005</v>
      </c>
      <c r="I3" s="6">
        <v>42929</v>
      </c>
      <c r="J3" s="7" t="str">
        <f>"000074"</f>
        <v>000074</v>
      </c>
      <c r="K3" s="6">
        <v>43483</v>
      </c>
      <c r="L3" s="7" t="str">
        <f>"000076"</f>
        <v>000076</v>
      </c>
      <c r="M3" s="6">
        <v>43484</v>
      </c>
      <c r="N3" s="7">
        <v>16</v>
      </c>
      <c r="O3" s="7" t="str">
        <f>"000837"</f>
        <v>000837</v>
      </c>
      <c r="P3" s="6">
        <v>43578</v>
      </c>
      <c r="Q3" s="9">
        <v>8.2185400000000008</v>
      </c>
      <c r="R3" s="9">
        <v>0.92476999999999998</v>
      </c>
      <c r="S3" s="9">
        <v>7.2937700000000003</v>
      </c>
      <c r="T3" s="7">
        <v>17</v>
      </c>
      <c r="U3" s="6">
        <v>43567</v>
      </c>
      <c r="V3" s="7">
        <v>9632977771</v>
      </c>
      <c r="W3" s="8" t="s">
        <v>37</v>
      </c>
      <c r="X3" s="7" t="s">
        <v>31</v>
      </c>
      <c r="Y3" s="8" t="s">
        <v>30</v>
      </c>
      <c r="Z3" s="7" t="s">
        <v>35</v>
      </c>
      <c r="AA3" s="8" t="s">
        <v>36</v>
      </c>
      <c r="AB3" s="9">
        <f t="shared" si="0"/>
        <v>8.2185400000000006E-2</v>
      </c>
    </row>
    <row r="4" spans="1:28" x14ac:dyDescent="0.35">
      <c r="A4" s="4">
        <v>6072</v>
      </c>
      <c r="B4" s="5" t="s">
        <v>28</v>
      </c>
      <c r="C4" s="6">
        <v>43580</v>
      </c>
      <c r="D4" s="7">
        <v>195</v>
      </c>
      <c r="E4" s="8" t="s">
        <v>40</v>
      </c>
      <c r="F4" s="7" t="s">
        <v>41</v>
      </c>
      <c r="G4" s="8" t="s">
        <v>42</v>
      </c>
      <c r="H4" s="7" t="str">
        <f>"000005"</f>
        <v>000005</v>
      </c>
      <c r="I4" s="6">
        <v>42929</v>
      </c>
      <c r="J4" s="7" t="str">
        <f>"000007"</f>
        <v>000007</v>
      </c>
      <c r="K4" s="6">
        <v>43601</v>
      </c>
      <c r="L4" s="7" t="str">
        <f>"000008"</f>
        <v>000008</v>
      </c>
      <c r="M4" s="6">
        <v>43602</v>
      </c>
      <c r="N4" s="7">
        <v>16</v>
      </c>
      <c r="O4" s="7" t="str">
        <f>""</f>
        <v/>
      </c>
      <c r="P4" s="6"/>
      <c r="Q4" s="9">
        <v>4.9311299999999996</v>
      </c>
      <c r="R4" s="9">
        <v>0.65607000000000004</v>
      </c>
      <c r="S4" s="9">
        <v>4.2750599999999999</v>
      </c>
      <c r="T4" s="7">
        <v>29</v>
      </c>
      <c r="U4" s="6">
        <v>43580</v>
      </c>
      <c r="V4" s="7">
        <v>9632977771</v>
      </c>
      <c r="W4" s="8" t="s">
        <v>37</v>
      </c>
      <c r="X4" s="7" t="s">
        <v>31</v>
      </c>
      <c r="Y4" s="8" t="s">
        <v>30</v>
      </c>
      <c r="Z4" s="7" t="s">
        <v>35</v>
      </c>
      <c r="AA4" s="8" t="s">
        <v>36</v>
      </c>
      <c r="AB4" s="9">
        <f t="shared" si="0"/>
        <v>4.9311299999999995E-2</v>
      </c>
    </row>
    <row r="5" spans="1:28" x14ac:dyDescent="0.35">
      <c r="A5" s="4">
        <v>6073</v>
      </c>
      <c r="B5" s="5" t="s">
        <v>28</v>
      </c>
      <c r="C5" s="6">
        <v>43580</v>
      </c>
      <c r="D5" s="7">
        <v>195</v>
      </c>
      <c r="E5" s="8" t="s">
        <v>40</v>
      </c>
      <c r="F5" s="7" t="s">
        <v>41</v>
      </c>
      <c r="G5" s="8" t="s">
        <v>42</v>
      </c>
      <c r="H5" s="7" t="str">
        <f>"000005"</f>
        <v>000005</v>
      </c>
      <c r="I5" s="6">
        <v>42929</v>
      </c>
      <c r="J5" s="7" t="str">
        <f>"000007"</f>
        <v>000007</v>
      </c>
      <c r="K5" s="6">
        <v>43601</v>
      </c>
      <c r="L5" s="7" t="str">
        <f>"000008"</f>
        <v>000008</v>
      </c>
      <c r="M5" s="6">
        <v>43602</v>
      </c>
      <c r="N5" s="7">
        <v>16</v>
      </c>
      <c r="O5" s="7" t="str">
        <f>""</f>
        <v/>
      </c>
      <c r="P5" s="6"/>
      <c r="Q5" s="9">
        <v>3.2874099999999999</v>
      </c>
      <c r="R5" s="9">
        <v>0.44844000000000001</v>
      </c>
      <c r="S5" s="9">
        <v>2.8389700000000002</v>
      </c>
      <c r="T5" s="7">
        <v>29</v>
      </c>
      <c r="U5" s="6">
        <v>43580</v>
      </c>
      <c r="V5" s="7">
        <v>9632977771</v>
      </c>
      <c r="W5" s="8" t="s">
        <v>37</v>
      </c>
      <c r="X5" s="7" t="s">
        <v>31</v>
      </c>
      <c r="Y5" s="8" t="s">
        <v>30</v>
      </c>
      <c r="Z5" s="7" t="s">
        <v>35</v>
      </c>
      <c r="AA5" s="8" t="s">
        <v>36</v>
      </c>
      <c r="AB5" s="9">
        <f t="shared" si="0"/>
        <v>3.2874099999999996E-2</v>
      </c>
    </row>
    <row r="6" spans="1:28" x14ac:dyDescent="0.35">
      <c r="A6" s="4">
        <v>6074</v>
      </c>
      <c r="B6" s="5" t="s">
        <v>28</v>
      </c>
      <c r="C6" s="6">
        <v>43581</v>
      </c>
      <c r="D6" s="7">
        <v>195</v>
      </c>
      <c r="E6" s="8" t="s">
        <v>40</v>
      </c>
      <c r="F6" s="7" t="s">
        <v>43</v>
      </c>
      <c r="G6" s="8" t="s">
        <v>44</v>
      </c>
      <c r="H6" s="7" t="str">
        <f>"000200"</f>
        <v>000200</v>
      </c>
      <c r="I6" s="6">
        <v>43105</v>
      </c>
      <c r="J6" s="7" t="str">
        <f>"000117"</f>
        <v>000117</v>
      </c>
      <c r="K6" s="6">
        <v>43400</v>
      </c>
      <c r="L6" s="7" t="str">
        <f>"000306"</f>
        <v>000306</v>
      </c>
      <c r="M6" s="6">
        <v>43424</v>
      </c>
      <c r="N6" s="7">
        <v>18</v>
      </c>
      <c r="O6" s="7" t="str">
        <f>"000911"</f>
        <v>000911</v>
      </c>
      <c r="P6" s="6">
        <v>43579</v>
      </c>
      <c r="Q6" s="9">
        <v>24.98</v>
      </c>
      <c r="R6" s="9">
        <v>3.6530999999999998</v>
      </c>
      <c r="S6" s="9">
        <v>21.326899999999998</v>
      </c>
      <c r="T6" s="7">
        <v>30</v>
      </c>
      <c r="U6" s="6">
        <v>43581</v>
      </c>
      <c r="V6" s="7">
        <v>9900007121</v>
      </c>
      <c r="W6" s="8" t="s">
        <v>34</v>
      </c>
      <c r="X6" s="7" t="s">
        <v>32</v>
      </c>
      <c r="Y6" s="8" t="s">
        <v>33</v>
      </c>
      <c r="Z6" s="7" t="s">
        <v>38</v>
      </c>
      <c r="AA6" s="8" t="s">
        <v>39</v>
      </c>
      <c r="AB6" s="9">
        <f t="shared" si="0"/>
        <v>0.24979999999999999</v>
      </c>
    </row>
    <row r="7" spans="1:28" x14ac:dyDescent="0.35">
      <c r="A7" s="4">
        <v>6075</v>
      </c>
      <c r="B7" s="5" t="s">
        <v>28</v>
      </c>
      <c r="C7" s="6">
        <v>43581</v>
      </c>
      <c r="D7" s="7">
        <v>195</v>
      </c>
      <c r="E7" s="8" t="s">
        <v>40</v>
      </c>
      <c r="F7" s="7" t="s">
        <v>45</v>
      </c>
      <c r="G7" s="8" t="s">
        <v>46</v>
      </c>
      <c r="H7" s="7" t="str">
        <f>"000199"</f>
        <v>000199</v>
      </c>
      <c r="I7" s="6">
        <v>43105</v>
      </c>
      <c r="J7" s="7" t="str">
        <f>"000116"</f>
        <v>000116</v>
      </c>
      <c r="K7" s="6">
        <v>43400</v>
      </c>
      <c r="L7" s="7" t="str">
        <f>"000308"</f>
        <v>000308</v>
      </c>
      <c r="M7" s="6">
        <v>43424</v>
      </c>
      <c r="N7" s="7">
        <v>18</v>
      </c>
      <c r="O7" s="7" t="str">
        <f>"000915"</f>
        <v>000915</v>
      </c>
      <c r="P7" s="6">
        <v>43579</v>
      </c>
      <c r="Q7" s="9">
        <v>24.94</v>
      </c>
      <c r="R7" s="9">
        <v>3.6793</v>
      </c>
      <c r="S7" s="9">
        <v>21.2607</v>
      </c>
      <c r="T7" s="7">
        <v>30</v>
      </c>
      <c r="U7" s="6">
        <v>43581</v>
      </c>
      <c r="V7" s="7">
        <v>9900007121</v>
      </c>
      <c r="W7" s="8" t="s">
        <v>34</v>
      </c>
      <c r="X7" s="7" t="s">
        <v>32</v>
      </c>
      <c r="Y7" s="8" t="s">
        <v>33</v>
      </c>
      <c r="Z7" s="7" t="s">
        <v>38</v>
      </c>
      <c r="AA7" s="8" t="s">
        <v>39</v>
      </c>
      <c r="AB7" s="9">
        <f t="shared" si="0"/>
        <v>0.24940000000000001</v>
      </c>
    </row>
    <row r="8" spans="1:28" x14ac:dyDescent="0.35">
      <c r="A8" s="4">
        <v>6076</v>
      </c>
      <c r="B8" s="5" t="s">
        <v>29</v>
      </c>
      <c r="C8" s="6">
        <v>43623</v>
      </c>
      <c r="D8" s="7">
        <v>195</v>
      </c>
      <c r="E8" s="8" t="s">
        <v>40</v>
      </c>
      <c r="F8" s="7" t="s">
        <v>41</v>
      </c>
      <c r="G8" s="8" t="s">
        <v>47</v>
      </c>
      <c r="H8" s="7" t="str">
        <f>"000005"</f>
        <v>000005</v>
      </c>
      <c r="I8" s="6">
        <v>42929</v>
      </c>
      <c r="J8" s="7" t="str">
        <f>"000007"</f>
        <v>000007</v>
      </c>
      <c r="K8" s="6">
        <v>43601</v>
      </c>
      <c r="L8" s="7" t="str">
        <f>"000008"</f>
        <v>000008</v>
      </c>
      <c r="M8" s="6">
        <v>43602</v>
      </c>
      <c r="N8" s="7">
        <v>16</v>
      </c>
      <c r="O8" s="7" t="str">
        <f>"002349"</f>
        <v>002349</v>
      </c>
      <c r="P8" s="6">
        <v>43617</v>
      </c>
      <c r="Q8" s="9">
        <v>6.57484</v>
      </c>
      <c r="R8" s="9">
        <v>0.88463999999999998</v>
      </c>
      <c r="S8" s="9">
        <v>5.6901999999999999</v>
      </c>
      <c r="T8" s="7">
        <v>73</v>
      </c>
      <c r="U8" s="6">
        <v>43623</v>
      </c>
      <c r="V8" s="7">
        <v>9632977771</v>
      </c>
      <c r="W8" s="8" t="s">
        <v>37</v>
      </c>
      <c r="X8" s="7" t="s">
        <v>31</v>
      </c>
      <c r="Y8" s="8" t="s">
        <v>30</v>
      </c>
      <c r="Z8" s="7" t="s">
        <v>35</v>
      </c>
      <c r="AA8" s="8" t="s">
        <v>36</v>
      </c>
      <c r="AB8" s="9">
        <v>6.5748399999999999E-2</v>
      </c>
    </row>
    <row r="9" spans="1:28" x14ac:dyDescent="0.35">
      <c r="A9" s="4">
        <v>6077</v>
      </c>
      <c r="B9" s="5" t="s">
        <v>48</v>
      </c>
      <c r="C9" s="6">
        <v>43658</v>
      </c>
      <c r="D9" s="7">
        <v>195</v>
      </c>
      <c r="E9" s="8" t="s">
        <v>40</v>
      </c>
      <c r="F9" s="7" t="s">
        <v>49</v>
      </c>
      <c r="G9" s="10" t="s">
        <v>50</v>
      </c>
      <c r="H9" s="7" t="str">
        <f>"000187"</f>
        <v>000187</v>
      </c>
      <c r="I9" s="6">
        <v>42786</v>
      </c>
      <c r="J9" s="7" t="str">
        <f>"000135"</f>
        <v>000135</v>
      </c>
      <c r="K9" s="6">
        <v>43461</v>
      </c>
      <c r="L9" s="7" t="str">
        <f>"000005"</f>
        <v>000005</v>
      </c>
      <c r="M9" s="6">
        <v>43563</v>
      </c>
      <c r="N9" s="7">
        <v>17</v>
      </c>
      <c r="O9" s="7" t="str">
        <f>"003310"</f>
        <v>003310</v>
      </c>
      <c r="P9" s="6">
        <v>43650</v>
      </c>
      <c r="Q9" s="11">
        <v>24.569649999999999</v>
      </c>
      <c r="R9" s="11">
        <v>3.6656</v>
      </c>
      <c r="S9" s="11">
        <v>20.904050000000002</v>
      </c>
      <c r="T9" s="7">
        <v>112</v>
      </c>
      <c r="U9" s="6">
        <v>43658</v>
      </c>
      <c r="V9" s="7">
        <v>9986096015</v>
      </c>
      <c r="W9" s="10" t="s">
        <v>51</v>
      </c>
      <c r="X9" s="7" t="s">
        <v>32</v>
      </c>
      <c r="Y9" s="10" t="s">
        <v>33</v>
      </c>
      <c r="Z9" s="7" t="s">
        <v>38</v>
      </c>
      <c r="AA9" s="10" t="s">
        <v>52</v>
      </c>
      <c r="AB9" s="11">
        <f t="shared" ref="AB9:AB19" si="1">Q9/100</f>
        <v>0.24569649999999998</v>
      </c>
    </row>
    <row r="10" spans="1:28" x14ac:dyDescent="0.35">
      <c r="A10" s="4">
        <v>6078</v>
      </c>
      <c r="B10" s="5" t="s">
        <v>48</v>
      </c>
      <c r="C10" s="6">
        <v>43665</v>
      </c>
      <c r="D10" s="7">
        <v>195</v>
      </c>
      <c r="E10" s="8" t="s">
        <v>40</v>
      </c>
      <c r="F10" s="7" t="s">
        <v>53</v>
      </c>
      <c r="G10" s="10" t="s">
        <v>54</v>
      </c>
      <c r="H10" s="7" t="str">
        <f>"000172"</f>
        <v>000172</v>
      </c>
      <c r="I10" s="6">
        <v>42916</v>
      </c>
      <c r="J10" s="7" t="str">
        <f>"000120"</f>
        <v>000120</v>
      </c>
      <c r="K10" s="6">
        <v>43188</v>
      </c>
      <c r="L10" s="7" t="str">
        <f>"000186"</f>
        <v>000186</v>
      </c>
      <c r="M10" s="6">
        <v>43190</v>
      </c>
      <c r="N10" s="7">
        <v>17</v>
      </c>
      <c r="O10" s="7" t="str">
        <f>"003844"</f>
        <v>003844</v>
      </c>
      <c r="P10" s="6">
        <v>43665</v>
      </c>
      <c r="Q10" s="11">
        <v>19.872399999999999</v>
      </c>
      <c r="R10" s="11">
        <v>2.1303000000000001</v>
      </c>
      <c r="S10" s="11">
        <v>17.742100000000001</v>
      </c>
      <c r="T10" s="7">
        <v>118</v>
      </c>
      <c r="U10" s="6">
        <v>43665</v>
      </c>
      <c r="V10" s="7">
        <v>9448064004</v>
      </c>
      <c r="W10" s="10" t="s">
        <v>55</v>
      </c>
      <c r="X10" s="7" t="s">
        <v>56</v>
      </c>
      <c r="Y10" s="10" t="s">
        <v>57</v>
      </c>
      <c r="Z10" s="7" t="s">
        <v>38</v>
      </c>
      <c r="AA10" s="10" t="s">
        <v>52</v>
      </c>
      <c r="AB10" s="11">
        <f t="shared" si="1"/>
        <v>0.19872399999999998</v>
      </c>
    </row>
    <row r="11" spans="1:28" x14ac:dyDescent="0.35">
      <c r="A11" s="4">
        <v>6079</v>
      </c>
      <c r="B11" s="5" t="s">
        <v>48</v>
      </c>
      <c r="C11" s="6">
        <v>43669</v>
      </c>
      <c r="D11" s="7">
        <v>195</v>
      </c>
      <c r="E11" s="8" t="s">
        <v>40</v>
      </c>
      <c r="F11" s="7" t="s">
        <v>58</v>
      </c>
      <c r="G11" s="10" t="s">
        <v>59</v>
      </c>
      <c r="H11" s="7" t="str">
        <f>"000137"</f>
        <v>000137</v>
      </c>
      <c r="I11" s="6">
        <v>43081</v>
      </c>
      <c r="J11" s="7" t="str">
        <f>"000052"</f>
        <v>000052</v>
      </c>
      <c r="K11" s="6">
        <v>43124</v>
      </c>
      <c r="L11" s="7" t="str">
        <f>"000056"</f>
        <v>000056</v>
      </c>
      <c r="M11" s="6">
        <v>43134</v>
      </c>
      <c r="N11" s="7">
        <v>15</v>
      </c>
      <c r="O11" s="7" t="str">
        <f>"003462"</f>
        <v>003462</v>
      </c>
      <c r="P11" s="6">
        <v>43662</v>
      </c>
      <c r="Q11" s="11">
        <v>49.96</v>
      </c>
      <c r="R11" s="11">
        <v>7.2462</v>
      </c>
      <c r="S11" s="11">
        <v>42.713799999999999</v>
      </c>
      <c r="T11" s="7">
        <v>122</v>
      </c>
      <c r="U11" s="6">
        <v>43669</v>
      </c>
      <c r="V11" s="7">
        <v>9900007121</v>
      </c>
      <c r="W11" s="10" t="s">
        <v>34</v>
      </c>
      <c r="X11" s="7" t="s">
        <v>60</v>
      </c>
      <c r="Y11" s="10" t="s">
        <v>61</v>
      </c>
      <c r="Z11" s="7" t="s">
        <v>38</v>
      </c>
      <c r="AA11" s="10" t="s">
        <v>52</v>
      </c>
      <c r="AB11" s="11">
        <f t="shared" si="1"/>
        <v>0.49959999999999999</v>
      </c>
    </row>
    <row r="12" spans="1:28" x14ac:dyDescent="0.35">
      <c r="A12" s="4">
        <v>6080</v>
      </c>
      <c r="B12" s="5" t="s">
        <v>62</v>
      </c>
      <c r="C12" s="6">
        <v>43698</v>
      </c>
      <c r="D12" s="7">
        <v>195</v>
      </c>
      <c r="E12" s="8" t="s">
        <v>40</v>
      </c>
      <c r="F12" s="7" t="s">
        <v>41</v>
      </c>
      <c r="G12" s="10" t="s">
        <v>42</v>
      </c>
      <c r="H12" s="7" t="str">
        <f>"000005"</f>
        <v>000005</v>
      </c>
      <c r="I12" s="6">
        <v>42929</v>
      </c>
      <c r="J12" s="7" t="str">
        <f>"000047"</f>
        <v>000047</v>
      </c>
      <c r="K12" s="6">
        <v>43782</v>
      </c>
      <c r="L12" s="7" t="str">
        <f>"000045"</f>
        <v>000045</v>
      </c>
      <c r="M12" s="6">
        <v>43783</v>
      </c>
      <c r="N12" s="7">
        <v>16</v>
      </c>
      <c r="O12" s="7" t="str">
        <f>"006337"</f>
        <v>006337</v>
      </c>
      <c r="P12" s="6">
        <v>43791</v>
      </c>
      <c r="Q12" s="11">
        <v>4.9311199999999999</v>
      </c>
      <c r="R12" s="11">
        <v>0.65602000000000005</v>
      </c>
      <c r="S12" s="11">
        <v>4.2751000000000001</v>
      </c>
      <c r="T12" s="7">
        <v>161</v>
      </c>
      <c r="U12" s="6">
        <v>43698</v>
      </c>
      <c r="V12" s="7">
        <v>9632977771</v>
      </c>
      <c r="W12" s="10" t="s">
        <v>37</v>
      </c>
      <c r="X12" s="7" t="s">
        <v>31</v>
      </c>
      <c r="Y12" s="10" t="s">
        <v>30</v>
      </c>
      <c r="Z12" s="7" t="s">
        <v>35</v>
      </c>
      <c r="AA12" s="10" t="s">
        <v>36</v>
      </c>
      <c r="AB12" s="11">
        <f t="shared" si="1"/>
        <v>4.9311199999999999E-2</v>
      </c>
    </row>
    <row r="13" spans="1:28" x14ac:dyDescent="0.35">
      <c r="A13" s="4">
        <v>6081</v>
      </c>
      <c r="B13" s="5" t="s">
        <v>62</v>
      </c>
      <c r="C13" s="6">
        <v>43704</v>
      </c>
      <c r="D13" s="7">
        <v>195</v>
      </c>
      <c r="E13" s="8" t="s">
        <v>40</v>
      </c>
      <c r="F13" s="7" t="s">
        <v>63</v>
      </c>
      <c r="G13" s="10" t="s">
        <v>64</v>
      </c>
      <c r="H13" s="7" t="str">
        <f>"000247"</f>
        <v>000247</v>
      </c>
      <c r="I13" s="6">
        <v>43136</v>
      </c>
      <c r="J13" s="7" t="str">
        <f>"000116"</f>
        <v>000116</v>
      </c>
      <c r="K13" s="6">
        <v>43188</v>
      </c>
      <c r="L13" s="7" t="str">
        <f>"000175"</f>
        <v>000175</v>
      </c>
      <c r="M13" s="6">
        <v>43190</v>
      </c>
      <c r="N13" s="7">
        <v>18</v>
      </c>
      <c r="O13" s="7" t="str">
        <f>"004552"</f>
        <v>004552</v>
      </c>
      <c r="P13" s="6">
        <v>43693</v>
      </c>
      <c r="Q13" s="11">
        <v>19.914999999999999</v>
      </c>
      <c r="R13" s="11">
        <v>2.8921999999999999</v>
      </c>
      <c r="S13" s="11">
        <v>17.0228</v>
      </c>
      <c r="T13" s="7">
        <v>166</v>
      </c>
      <c r="U13" s="6">
        <v>43704</v>
      </c>
      <c r="V13" s="7">
        <v>9845154892</v>
      </c>
      <c r="W13" s="10" t="s">
        <v>34</v>
      </c>
      <c r="X13" s="7" t="s">
        <v>60</v>
      </c>
      <c r="Y13" s="10" t="s">
        <v>61</v>
      </c>
      <c r="Z13" s="7" t="s">
        <v>38</v>
      </c>
      <c r="AA13" s="10" t="s">
        <v>52</v>
      </c>
      <c r="AB13" s="11">
        <f t="shared" si="1"/>
        <v>0.19914999999999999</v>
      </c>
    </row>
    <row r="14" spans="1:28" x14ac:dyDescent="0.35">
      <c r="A14" s="4">
        <v>6082</v>
      </c>
      <c r="B14" s="5" t="s">
        <v>62</v>
      </c>
      <c r="C14" s="6">
        <v>43704</v>
      </c>
      <c r="D14" s="7">
        <v>195</v>
      </c>
      <c r="E14" s="8" t="s">
        <v>40</v>
      </c>
      <c r="F14" s="7" t="s">
        <v>65</v>
      </c>
      <c r="G14" s="10" t="s">
        <v>66</v>
      </c>
      <c r="H14" s="7" t="str">
        <f>"000246"</f>
        <v>000246</v>
      </c>
      <c r="I14" s="6">
        <v>43136</v>
      </c>
      <c r="J14" s="7" t="str">
        <f>"000118"</f>
        <v>000118</v>
      </c>
      <c r="K14" s="6">
        <v>43188</v>
      </c>
      <c r="L14" s="7" t="str">
        <f>"000176"</f>
        <v>000176</v>
      </c>
      <c r="M14" s="6">
        <v>43190</v>
      </c>
      <c r="N14" s="7">
        <v>18</v>
      </c>
      <c r="O14" s="7" t="str">
        <f>"004553"</f>
        <v>004553</v>
      </c>
      <c r="P14" s="6">
        <v>43693</v>
      </c>
      <c r="Q14" s="11">
        <v>24.72</v>
      </c>
      <c r="R14" s="11">
        <v>3.5739999999999998</v>
      </c>
      <c r="S14" s="11">
        <v>21.146000000000001</v>
      </c>
      <c r="T14" s="7">
        <v>166</v>
      </c>
      <c r="U14" s="6">
        <v>43704</v>
      </c>
      <c r="V14" s="7">
        <v>9845154892</v>
      </c>
      <c r="W14" s="10" t="s">
        <v>34</v>
      </c>
      <c r="X14" s="7" t="s">
        <v>60</v>
      </c>
      <c r="Y14" s="10" t="s">
        <v>61</v>
      </c>
      <c r="Z14" s="7" t="s">
        <v>38</v>
      </c>
      <c r="AA14" s="10" t="s">
        <v>52</v>
      </c>
      <c r="AB14" s="11">
        <f t="shared" si="1"/>
        <v>0.24719999999999998</v>
      </c>
    </row>
    <row r="15" spans="1:28" x14ac:dyDescent="0.35">
      <c r="A15" s="4">
        <v>6083</v>
      </c>
      <c r="B15" s="5" t="s">
        <v>62</v>
      </c>
      <c r="C15" s="6">
        <v>43704</v>
      </c>
      <c r="D15" s="7">
        <v>195</v>
      </c>
      <c r="E15" s="8" t="s">
        <v>40</v>
      </c>
      <c r="F15" s="7" t="s">
        <v>67</v>
      </c>
      <c r="G15" s="10" t="s">
        <v>68</v>
      </c>
      <c r="H15" s="7" t="str">
        <f>"000136"</f>
        <v>000136</v>
      </c>
      <c r="I15" s="6">
        <v>43081</v>
      </c>
      <c r="J15" s="7" t="str">
        <f>"000117"</f>
        <v>000117</v>
      </c>
      <c r="K15" s="6">
        <v>43188</v>
      </c>
      <c r="L15" s="7" t="str">
        <f>"000177"</f>
        <v>000177</v>
      </c>
      <c r="M15" s="6">
        <v>43190</v>
      </c>
      <c r="N15" s="7">
        <v>15</v>
      </c>
      <c r="O15" s="7" t="str">
        <f>"004554"</f>
        <v>004554</v>
      </c>
      <c r="P15" s="6">
        <v>43693</v>
      </c>
      <c r="Q15" s="11">
        <v>49.677</v>
      </c>
      <c r="R15" s="11">
        <v>7.2694000000000001</v>
      </c>
      <c r="S15" s="11">
        <v>42.407600000000002</v>
      </c>
      <c r="T15" s="7">
        <v>166</v>
      </c>
      <c r="U15" s="6">
        <v>43704</v>
      </c>
      <c r="V15" s="7">
        <v>9900007121</v>
      </c>
      <c r="W15" s="10" t="s">
        <v>34</v>
      </c>
      <c r="X15" s="7" t="s">
        <v>60</v>
      </c>
      <c r="Y15" s="10" t="s">
        <v>61</v>
      </c>
      <c r="Z15" s="7" t="s">
        <v>38</v>
      </c>
      <c r="AA15" s="10" t="s">
        <v>52</v>
      </c>
      <c r="AB15" s="11">
        <f t="shared" si="1"/>
        <v>0.49676999999999999</v>
      </c>
    </row>
    <row r="16" spans="1:28" x14ac:dyDescent="0.35">
      <c r="A16" s="4">
        <v>6084</v>
      </c>
      <c r="B16" s="5" t="s">
        <v>62</v>
      </c>
      <c r="C16" s="6">
        <v>43704</v>
      </c>
      <c r="D16" s="7">
        <v>195</v>
      </c>
      <c r="E16" s="8" t="s">
        <v>40</v>
      </c>
      <c r="F16" s="7" t="s">
        <v>69</v>
      </c>
      <c r="G16" s="10" t="s">
        <v>70</v>
      </c>
      <c r="H16" s="7" t="str">
        <f>"000241"</f>
        <v>000241</v>
      </c>
      <c r="I16" s="6">
        <v>43136</v>
      </c>
      <c r="J16" s="7" t="str">
        <f>"000119"</f>
        <v>000119</v>
      </c>
      <c r="K16" s="6">
        <v>43188</v>
      </c>
      <c r="L16" s="7" t="str">
        <f>"000178"</f>
        <v>000178</v>
      </c>
      <c r="M16" s="6">
        <v>43190</v>
      </c>
      <c r="N16" s="7">
        <v>18</v>
      </c>
      <c r="O16" s="7" t="str">
        <f>"004555"</f>
        <v>004555</v>
      </c>
      <c r="P16" s="6">
        <v>43693</v>
      </c>
      <c r="Q16" s="11">
        <v>44.997999999999998</v>
      </c>
      <c r="R16" s="11">
        <v>6.52</v>
      </c>
      <c r="S16" s="11">
        <v>38.478000000000002</v>
      </c>
      <c r="T16" s="7">
        <v>166</v>
      </c>
      <c r="U16" s="6">
        <v>43704</v>
      </c>
      <c r="V16" s="7">
        <v>9845154892</v>
      </c>
      <c r="W16" s="10" t="s">
        <v>34</v>
      </c>
      <c r="X16" s="7" t="s">
        <v>60</v>
      </c>
      <c r="Y16" s="10" t="s">
        <v>61</v>
      </c>
      <c r="Z16" s="7" t="s">
        <v>38</v>
      </c>
      <c r="AA16" s="10" t="s">
        <v>52</v>
      </c>
      <c r="AB16" s="11">
        <f t="shared" si="1"/>
        <v>0.44997999999999999</v>
      </c>
    </row>
    <row r="17" spans="1:28" x14ac:dyDescent="0.35">
      <c r="A17" s="4">
        <v>6085</v>
      </c>
      <c r="B17" s="5" t="s">
        <v>71</v>
      </c>
      <c r="C17" s="6">
        <v>43721</v>
      </c>
      <c r="D17" s="7">
        <v>195</v>
      </c>
      <c r="E17" s="8" t="s">
        <v>40</v>
      </c>
      <c r="F17" s="7" t="s">
        <v>72</v>
      </c>
      <c r="G17" s="10" t="s">
        <v>73</v>
      </c>
      <c r="H17" s="7" t="str">
        <f>"000342"</f>
        <v>000342</v>
      </c>
      <c r="I17" s="6">
        <v>43556</v>
      </c>
      <c r="J17" s="7" t="str">
        <f>"000053"</f>
        <v>000053</v>
      </c>
      <c r="K17" s="6">
        <v>43694</v>
      </c>
      <c r="L17" s="7" t="str">
        <f>"000141"</f>
        <v>000141</v>
      </c>
      <c r="M17" s="6">
        <v>43700</v>
      </c>
      <c r="N17" s="7">
        <v>17</v>
      </c>
      <c r="O17" s="7" t="str">
        <f>"005100"</f>
        <v>005100</v>
      </c>
      <c r="P17" s="6">
        <v>43720</v>
      </c>
      <c r="Q17" s="11">
        <v>17.539850000000001</v>
      </c>
      <c r="R17" s="11">
        <v>1.0628</v>
      </c>
      <c r="S17" s="11">
        <v>16.477049999999998</v>
      </c>
      <c r="T17" s="7">
        <v>185</v>
      </c>
      <c r="U17" s="6">
        <v>43721</v>
      </c>
      <c r="V17" s="7">
        <v>9845222227</v>
      </c>
      <c r="W17" s="10" t="s">
        <v>74</v>
      </c>
      <c r="X17" s="7" t="s">
        <v>75</v>
      </c>
      <c r="Y17" s="10" t="s">
        <v>76</v>
      </c>
      <c r="Z17" s="7" t="s">
        <v>38</v>
      </c>
      <c r="AA17" s="10" t="s">
        <v>52</v>
      </c>
      <c r="AB17" s="11">
        <f t="shared" si="1"/>
        <v>0.17539850000000001</v>
      </c>
    </row>
    <row r="18" spans="1:28" x14ac:dyDescent="0.35">
      <c r="A18" s="4">
        <v>6086</v>
      </c>
      <c r="B18" s="5" t="s">
        <v>71</v>
      </c>
      <c r="C18" s="6">
        <v>43721</v>
      </c>
      <c r="D18" s="7">
        <v>195</v>
      </c>
      <c r="E18" s="8" t="s">
        <v>40</v>
      </c>
      <c r="F18" s="7" t="s">
        <v>77</v>
      </c>
      <c r="G18" s="10" t="s">
        <v>78</v>
      </c>
      <c r="H18" s="7" t="str">
        <f>"000346"</f>
        <v>000346</v>
      </c>
      <c r="I18" s="6">
        <v>43556</v>
      </c>
      <c r="J18" s="7" t="str">
        <f>"000054"</f>
        <v>000054</v>
      </c>
      <c r="K18" s="6">
        <v>43694</v>
      </c>
      <c r="L18" s="7" t="str">
        <f>"000142"</f>
        <v>000142</v>
      </c>
      <c r="M18" s="6">
        <v>43700</v>
      </c>
      <c r="N18" s="7">
        <v>17</v>
      </c>
      <c r="O18" s="7" t="str">
        <f>"005101"</f>
        <v>005101</v>
      </c>
      <c r="P18" s="6">
        <v>43720</v>
      </c>
      <c r="Q18" s="11">
        <v>17.073</v>
      </c>
      <c r="R18" s="11">
        <v>1.0179499999999999</v>
      </c>
      <c r="S18" s="11">
        <v>16.055050000000001</v>
      </c>
      <c r="T18" s="7">
        <v>185</v>
      </c>
      <c r="U18" s="6">
        <v>43721</v>
      </c>
      <c r="V18" s="7">
        <v>9845222227</v>
      </c>
      <c r="W18" s="10" t="s">
        <v>74</v>
      </c>
      <c r="X18" s="7" t="s">
        <v>75</v>
      </c>
      <c r="Y18" s="10" t="s">
        <v>76</v>
      </c>
      <c r="Z18" s="7" t="s">
        <v>38</v>
      </c>
      <c r="AA18" s="10" t="s">
        <v>52</v>
      </c>
      <c r="AB18" s="11">
        <f t="shared" si="1"/>
        <v>0.17072999999999999</v>
      </c>
    </row>
    <row r="19" spans="1:28" x14ac:dyDescent="0.35">
      <c r="A19" s="4">
        <v>6087</v>
      </c>
      <c r="B19" s="5" t="s">
        <v>71</v>
      </c>
      <c r="C19" s="6">
        <v>43721</v>
      </c>
      <c r="D19" s="7">
        <v>195</v>
      </c>
      <c r="E19" s="8" t="s">
        <v>40</v>
      </c>
      <c r="F19" s="7" t="s">
        <v>79</v>
      </c>
      <c r="G19" s="10" t="s">
        <v>80</v>
      </c>
      <c r="H19" s="7" t="str">
        <f>"000344"</f>
        <v>000344</v>
      </c>
      <c r="I19" s="6">
        <v>43556</v>
      </c>
      <c r="J19" s="7" t="str">
        <f>"000055"</f>
        <v>000055</v>
      </c>
      <c r="K19" s="6">
        <v>43694</v>
      </c>
      <c r="L19" s="7" t="str">
        <f>"000143"</f>
        <v>000143</v>
      </c>
      <c r="M19" s="6">
        <v>43700</v>
      </c>
      <c r="N19" s="7">
        <v>17</v>
      </c>
      <c r="O19" s="7" t="str">
        <f>"005102"</f>
        <v>005102</v>
      </c>
      <c r="P19" s="6">
        <v>43720</v>
      </c>
      <c r="Q19" s="11">
        <v>26.659199999999998</v>
      </c>
      <c r="R19" s="11">
        <v>1.5995999999999999</v>
      </c>
      <c r="S19" s="11">
        <v>25.0596</v>
      </c>
      <c r="T19" s="7">
        <v>185</v>
      </c>
      <c r="U19" s="6">
        <v>43721</v>
      </c>
      <c r="V19" s="7">
        <v>9845222227</v>
      </c>
      <c r="W19" s="10" t="s">
        <v>74</v>
      </c>
      <c r="X19" s="7" t="s">
        <v>75</v>
      </c>
      <c r="Y19" s="10" t="s">
        <v>76</v>
      </c>
      <c r="Z19" s="7" t="s">
        <v>38</v>
      </c>
      <c r="AA19" s="10" t="s">
        <v>52</v>
      </c>
      <c r="AB19" s="11">
        <f t="shared" si="1"/>
        <v>0.266592</v>
      </c>
    </row>
    <row r="20" spans="1:28" x14ac:dyDescent="0.35">
      <c r="A20" s="4">
        <v>6088</v>
      </c>
      <c r="B20" s="5" t="s">
        <v>81</v>
      </c>
      <c r="C20" s="6">
        <v>43754</v>
      </c>
      <c r="D20" s="4">
        <v>195</v>
      </c>
      <c r="E20" s="8" t="s">
        <v>40</v>
      </c>
      <c r="F20" s="7" t="s">
        <v>82</v>
      </c>
      <c r="G20" s="8" t="s">
        <v>83</v>
      </c>
      <c r="H20" s="7" t="str">
        <f>"000019"</f>
        <v>000019</v>
      </c>
      <c r="I20" s="6">
        <v>43634</v>
      </c>
      <c r="J20" s="7" t="str">
        <f>"000040"</f>
        <v>000040</v>
      </c>
      <c r="K20" s="6">
        <v>43637</v>
      </c>
      <c r="L20" s="7" t="str">
        <f>"000098"</f>
        <v>000098</v>
      </c>
      <c r="M20" s="6">
        <v>43645</v>
      </c>
      <c r="N20" s="7">
        <v>20</v>
      </c>
      <c r="O20" s="7" t="str">
        <f>"005761"</f>
        <v>005761</v>
      </c>
      <c r="P20" s="6">
        <v>43752</v>
      </c>
      <c r="Q20" s="9">
        <v>2.3756499999999998</v>
      </c>
      <c r="R20" s="9">
        <v>5.2350000000000001E-2</v>
      </c>
      <c r="S20" s="9">
        <v>2.3233000000000001</v>
      </c>
      <c r="T20" s="7">
        <v>13</v>
      </c>
      <c r="U20" s="6">
        <v>43754</v>
      </c>
      <c r="V20" s="7">
        <v>8497856286</v>
      </c>
      <c r="W20" s="8" t="s">
        <v>84</v>
      </c>
      <c r="X20" s="7" t="s">
        <v>85</v>
      </c>
      <c r="Y20" s="8" t="s">
        <v>86</v>
      </c>
      <c r="Z20" s="7" t="s">
        <v>38</v>
      </c>
      <c r="AA20" s="8" t="s">
        <v>52</v>
      </c>
      <c r="AB20" s="9">
        <v>2.37565E-2</v>
      </c>
    </row>
    <row r="21" spans="1:28" x14ac:dyDescent="0.35">
      <c r="A21" s="4">
        <v>6089</v>
      </c>
      <c r="B21" s="5" t="s">
        <v>87</v>
      </c>
      <c r="C21" s="6">
        <v>43777</v>
      </c>
      <c r="D21" s="4">
        <v>195</v>
      </c>
      <c r="E21" s="8" t="s">
        <v>40</v>
      </c>
      <c r="F21" s="7" t="s">
        <v>88</v>
      </c>
      <c r="G21" s="8" t="s">
        <v>89</v>
      </c>
      <c r="H21" s="7" t="str">
        <f>"000012"</f>
        <v>000012</v>
      </c>
      <c r="I21" s="6">
        <v>43243</v>
      </c>
      <c r="J21" s="7" t="str">
        <f>"000105"</f>
        <v>000105</v>
      </c>
      <c r="K21" s="6">
        <v>43343</v>
      </c>
      <c r="L21" s="7" t="str">
        <f>"000234"</f>
        <v>000234</v>
      </c>
      <c r="M21" s="6">
        <v>43361</v>
      </c>
      <c r="N21" s="7">
        <v>18</v>
      </c>
      <c r="O21" s="7" t="str">
        <f>"006099"</f>
        <v>006099</v>
      </c>
      <c r="P21" s="6">
        <v>43775</v>
      </c>
      <c r="Q21" s="9">
        <v>13.891999999999999</v>
      </c>
      <c r="R21" s="9">
        <v>1.6646000000000001</v>
      </c>
      <c r="S21" s="9">
        <v>12.227399999999999</v>
      </c>
      <c r="T21" s="7">
        <v>13</v>
      </c>
      <c r="U21" s="6">
        <v>43777</v>
      </c>
      <c r="V21" s="7">
        <v>7259032791</v>
      </c>
      <c r="W21" s="8" t="s">
        <v>90</v>
      </c>
      <c r="X21" s="7" t="s">
        <v>56</v>
      </c>
      <c r="Y21" s="8" t="s">
        <v>57</v>
      </c>
      <c r="Z21" s="7" t="s">
        <v>38</v>
      </c>
      <c r="AA21" s="8" t="s">
        <v>52</v>
      </c>
      <c r="AB21" s="9">
        <v>0.13891999999999999</v>
      </c>
    </row>
    <row r="22" spans="1:28" x14ac:dyDescent="0.35">
      <c r="A22" s="4">
        <v>6090</v>
      </c>
      <c r="B22" s="5" t="s">
        <v>87</v>
      </c>
      <c r="C22" s="6">
        <v>43781</v>
      </c>
      <c r="D22" s="4">
        <v>195</v>
      </c>
      <c r="E22" s="8" t="s">
        <v>40</v>
      </c>
      <c r="F22" s="7" t="s">
        <v>91</v>
      </c>
      <c r="G22" s="8" t="s">
        <v>92</v>
      </c>
      <c r="H22" s="7" t="str">
        <f>"000138"</f>
        <v>000138</v>
      </c>
      <c r="I22" s="6">
        <v>43081</v>
      </c>
      <c r="J22" s="7" t="str">
        <f>"000036"</f>
        <v>000036</v>
      </c>
      <c r="K22" s="6">
        <v>43231</v>
      </c>
      <c r="L22" s="7" t="str">
        <f>"000050"</f>
        <v>000050</v>
      </c>
      <c r="M22" s="6">
        <v>43234</v>
      </c>
      <c r="N22" s="7">
        <v>18</v>
      </c>
      <c r="O22" s="7" t="str">
        <f>"005938"</f>
        <v>005938</v>
      </c>
      <c r="P22" s="6">
        <v>43763</v>
      </c>
      <c r="Q22" s="9">
        <v>49.96</v>
      </c>
      <c r="R22" s="9">
        <v>6.0541999999999998</v>
      </c>
      <c r="S22" s="9">
        <v>43.905799999999999</v>
      </c>
      <c r="T22" s="7">
        <v>13</v>
      </c>
      <c r="U22" s="6">
        <v>43781</v>
      </c>
      <c r="V22" s="7">
        <v>9980335777</v>
      </c>
      <c r="W22" s="8" t="s">
        <v>34</v>
      </c>
      <c r="X22" s="7" t="s">
        <v>93</v>
      </c>
      <c r="Y22" s="8" t="s">
        <v>94</v>
      </c>
      <c r="Z22" s="7" t="s">
        <v>38</v>
      </c>
      <c r="AA22" s="8" t="s">
        <v>52</v>
      </c>
      <c r="AB22" s="9">
        <v>0.49959999999999999</v>
      </c>
    </row>
    <row r="23" spans="1:28" x14ac:dyDescent="0.35">
      <c r="A23" s="4">
        <v>6091</v>
      </c>
      <c r="B23" s="5" t="s">
        <v>87</v>
      </c>
      <c r="C23" s="6">
        <v>43787</v>
      </c>
      <c r="D23" s="4">
        <v>195</v>
      </c>
      <c r="E23" s="8" t="s">
        <v>40</v>
      </c>
      <c r="F23" s="7" t="s">
        <v>95</v>
      </c>
      <c r="G23" s="8" t="s">
        <v>96</v>
      </c>
      <c r="H23" s="7" t="str">
        <f>"000204"</f>
        <v>000204</v>
      </c>
      <c r="I23" s="6">
        <v>43524</v>
      </c>
      <c r="J23" s="7" t="str">
        <f>"000030"</f>
        <v>000030</v>
      </c>
      <c r="K23" s="6">
        <v>43609</v>
      </c>
      <c r="L23" s="7" t="str">
        <f>"000123"</f>
        <v>000123</v>
      </c>
      <c r="M23" s="6">
        <v>43683</v>
      </c>
      <c r="N23" s="7">
        <v>19</v>
      </c>
      <c r="O23" s="7" t="str">
        <f>"006189"</f>
        <v>006189</v>
      </c>
      <c r="P23" s="6">
        <v>43781</v>
      </c>
      <c r="Q23" s="9">
        <v>98.886750000000006</v>
      </c>
      <c r="R23" s="9">
        <v>14.236649999999999</v>
      </c>
      <c r="S23" s="9">
        <v>84.650099999999995</v>
      </c>
      <c r="T23" s="7">
        <v>13</v>
      </c>
      <c r="U23" s="6">
        <v>43787</v>
      </c>
      <c r="V23" s="7">
        <v>9341077525</v>
      </c>
      <c r="W23" s="8" t="s">
        <v>34</v>
      </c>
      <c r="X23" s="7" t="s">
        <v>60</v>
      </c>
      <c r="Y23" s="8" t="s">
        <v>61</v>
      </c>
      <c r="Z23" s="7" t="s">
        <v>38</v>
      </c>
      <c r="AA23" s="8" t="s">
        <v>52</v>
      </c>
      <c r="AB23" s="9">
        <v>0.98886750000000001</v>
      </c>
    </row>
    <row r="24" spans="1:28" x14ac:dyDescent="0.35">
      <c r="A24" s="4">
        <v>6092</v>
      </c>
      <c r="B24" s="5" t="s">
        <v>87</v>
      </c>
      <c r="C24" s="6">
        <v>43795</v>
      </c>
      <c r="D24" s="4">
        <v>195</v>
      </c>
      <c r="E24" s="8" t="s">
        <v>40</v>
      </c>
      <c r="F24" s="7" t="s">
        <v>41</v>
      </c>
      <c r="G24" s="8" t="s">
        <v>42</v>
      </c>
      <c r="H24" s="7" t="str">
        <f>"000005"</f>
        <v>000005</v>
      </c>
      <c r="I24" s="6">
        <v>42929</v>
      </c>
      <c r="J24" s="7" t="str">
        <f>"000047"</f>
        <v>000047</v>
      </c>
      <c r="K24" s="6">
        <v>43782</v>
      </c>
      <c r="L24" s="7" t="str">
        <f>"000045"</f>
        <v>000045</v>
      </c>
      <c r="M24" s="6">
        <v>43783</v>
      </c>
      <c r="N24" s="7">
        <v>16</v>
      </c>
      <c r="O24" s="7" t="str">
        <f>"006337"</f>
        <v>006337</v>
      </c>
      <c r="P24" s="6">
        <v>43791</v>
      </c>
      <c r="Q24" s="9">
        <v>4.9311199999999999</v>
      </c>
      <c r="R24" s="9">
        <v>0.75588999999999995</v>
      </c>
      <c r="S24" s="9">
        <v>4.17523</v>
      </c>
      <c r="T24" s="7">
        <v>13</v>
      </c>
      <c r="U24" s="6">
        <v>43795</v>
      </c>
      <c r="V24" s="7">
        <v>9632977771</v>
      </c>
      <c r="W24" s="8" t="s">
        <v>37</v>
      </c>
      <c r="X24" s="7" t="s">
        <v>31</v>
      </c>
      <c r="Y24" s="8" t="s">
        <v>30</v>
      </c>
      <c r="Z24" s="7" t="s">
        <v>35</v>
      </c>
      <c r="AA24" s="8" t="s">
        <v>36</v>
      </c>
      <c r="AB24" s="9">
        <v>4.9311199999999999E-2</v>
      </c>
    </row>
    <row r="25" spans="1:28" x14ac:dyDescent="0.35">
      <c r="A25" s="4">
        <v>6093</v>
      </c>
      <c r="B25" s="5" t="s">
        <v>87</v>
      </c>
      <c r="C25" s="6">
        <v>43795</v>
      </c>
      <c r="D25" s="4">
        <v>195</v>
      </c>
      <c r="E25" s="8" t="s">
        <v>40</v>
      </c>
      <c r="F25" s="7" t="s">
        <v>97</v>
      </c>
      <c r="G25" s="8" t="s">
        <v>98</v>
      </c>
      <c r="H25" s="7" t="str">
        <f>"000557"</f>
        <v>000557</v>
      </c>
      <c r="I25" s="6">
        <v>43185</v>
      </c>
      <c r="J25" s="7" t="str">
        <f>"000033"</f>
        <v>000033</v>
      </c>
      <c r="K25" s="6">
        <v>43229</v>
      </c>
      <c r="L25" s="7" t="str">
        <f>"000052"</f>
        <v>000052</v>
      </c>
      <c r="M25" s="6">
        <v>43234</v>
      </c>
      <c r="N25" s="7">
        <v>18</v>
      </c>
      <c r="O25" s="7" t="str">
        <f>"006358"</f>
        <v>006358</v>
      </c>
      <c r="P25" s="6">
        <v>43794</v>
      </c>
      <c r="Q25" s="9">
        <v>26.14</v>
      </c>
      <c r="R25" s="9">
        <v>3.5190999999999999</v>
      </c>
      <c r="S25" s="9">
        <v>22.620899999999999</v>
      </c>
      <c r="T25" s="7">
        <v>13</v>
      </c>
      <c r="U25" s="6">
        <v>43795</v>
      </c>
      <c r="V25" s="7">
        <v>9900007121</v>
      </c>
      <c r="W25" s="8" t="s">
        <v>99</v>
      </c>
      <c r="X25" s="7" t="s">
        <v>56</v>
      </c>
      <c r="Y25" s="8" t="s">
        <v>57</v>
      </c>
      <c r="Z25" s="7" t="s">
        <v>38</v>
      </c>
      <c r="AA25" s="8" t="s">
        <v>52</v>
      </c>
      <c r="AB25" s="9">
        <v>0.26140000000000002</v>
      </c>
    </row>
    <row r="26" spans="1:28" x14ac:dyDescent="0.35">
      <c r="A26" s="4">
        <v>6094</v>
      </c>
      <c r="B26" s="5" t="s">
        <v>87</v>
      </c>
      <c r="C26" s="6">
        <v>43795</v>
      </c>
      <c r="D26" s="4">
        <v>195</v>
      </c>
      <c r="E26" s="8" t="s">
        <v>40</v>
      </c>
      <c r="F26" s="7" t="s">
        <v>100</v>
      </c>
      <c r="G26" s="8" t="s">
        <v>101</v>
      </c>
      <c r="H26" s="7" t="str">
        <f>"000529"</f>
        <v>000529</v>
      </c>
      <c r="I26" s="6">
        <v>43182</v>
      </c>
      <c r="J26" s="7" t="str">
        <f>"000035"</f>
        <v>000035</v>
      </c>
      <c r="K26" s="6">
        <v>43231</v>
      </c>
      <c r="L26" s="7" t="str">
        <f>"000051"</f>
        <v>000051</v>
      </c>
      <c r="M26" s="6">
        <v>43234</v>
      </c>
      <c r="N26" s="7">
        <v>18</v>
      </c>
      <c r="O26" s="7" t="str">
        <f>"006369"</f>
        <v>006369</v>
      </c>
      <c r="P26" s="6">
        <v>43794</v>
      </c>
      <c r="Q26" s="9">
        <v>29.7</v>
      </c>
      <c r="R26" s="9">
        <v>4.2618400000000003</v>
      </c>
      <c r="S26" s="9">
        <v>25.43816</v>
      </c>
      <c r="T26" s="7">
        <v>13</v>
      </c>
      <c r="U26" s="6">
        <v>43795</v>
      </c>
      <c r="V26" s="7">
        <v>9900007121</v>
      </c>
      <c r="W26" s="8" t="s">
        <v>34</v>
      </c>
      <c r="X26" s="7" t="s">
        <v>102</v>
      </c>
      <c r="Y26" s="8" t="s">
        <v>103</v>
      </c>
      <c r="Z26" s="7" t="s">
        <v>38</v>
      </c>
      <c r="AA26" s="8" t="s">
        <v>52</v>
      </c>
      <c r="AB26" s="9">
        <v>0.29699999999999999</v>
      </c>
    </row>
    <row r="27" spans="1:28" x14ac:dyDescent="0.35">
      <c r="A27" s="4">
        <v>6095</v>
      </c>
      <c r="B27" s="5" t="s">
        <v>104</v>
      </c>
      <c r="C27" s="6">
        <v>43818</v>
      </c>
      <c r="D27" s="4">
        <v>195</v>
      </c>
      <c r="E27" s="8" t="s">
        <v>40</v>
      </c>
      <c r="F27" s="7" t="s">
        <v>105</v>
      </c>
      <c r="G27" s="8" t="s">
        <v>106</v>
      </c>
      <c r="H27" s="7" t="str">
        <f>"000186"</f>
        <v>000186</v>
      </c>
      <c r="I27" s="6">
        <v>42786</v>
      </c>
      <c r="J27" s="7" t="str">
        <f>"000066"</f>
        <v>000066</v>
      </c>
      <c r="K27" s="6">
        <v>43152</v>
      </c>
      <c r="L27" s="7" t="str">
        <f>"000100"</f>
        <v>000100</v>
      </c>
      <c r="M27" s="6">
        <v>43159</v>
      </c>
      <c r="N27" s="7">
        <v>17</v>
      </c>
      <c r="O27" s="7" t="str">
        <f>"006883"</f>
        <v>006883</v>
      </c>
      <c r="P27" s="6">
        <v>43818</v>
      </c>
      <c r="Q27" s="9">
        <v>24.42</v>
      </c>
      <c r="R27" s="9">
        <v>2.9988999999999999</v>
      </c>
      <c r="S27" s="9">
        <v>21.421099999999999</v>
      </c>
      <c r="T27" s="7">
        <v>13</v>
      </c>
      <c r="U27" s="6">
        <v>43818</v>
      </c>
      <c r="V27" s="7">
        <v>9986096015</v>
      </c>
      <c r="W27" s="8" t="s">
        <v>51</v>
      </c>
      <c r="X27" s="7" t="s">
        <v>32</v>
      </c>
      <c r="Y27" s="8" t="s">
        <v>33</v>
      </c>
      <c r="Z27" s="7" t="s">
        <v>38</v>
      </c>
      <c r="AA27" s="8" t="s">
        <v>52</v>
      </c>
      <c r="AB27" s="9">
        <v>0.24420000000000003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2019-07-02T06:05:12Z</dcterms:created>
  <dcterms:modified xsi:type="dcterms:W3CDTF">2020-01-30T07:08:37Z</dcterms:modified>
</cp:coreProperties>
</file>