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anjunath.hl\Desktop\BPR Q1 Q2 Q3\Contractor Bill Payment (Bill Register) Q1 Q2 Q3\"/>
    </mc:Choice>
  </mc:AlternateContent>
  <bookViews>
    <workbookView xWindow="0" yWindow="0" windowWidth="11790" windowHeight="5630"/>
  </bookViews>
  <sheets>
    <sheet name="Sheet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29" i="1" l="1"/>
  <c r="L29" i="1"/>
  <c r="J29" i="1"/>
  <c r="H29" i="1"/>
  <c r="O28" i="1"/>
  <c r="L28" i="1"/>
  <c r="J28" i="1"/>
  <c r="H28" i="1"/>
  <c r="O27" i="1"/>
  <c r="L27" i="1"/>
  <c r="J27" i="1"/>
  <c r="H27" i="1"/>
  <c r="O26" i="1"/>
  <c r="L26" i="1"/>
  <c r="J26" i="1"/>
  <c r="H26" i="1"/>
  <c r="O25" i="1"/>
  <c r="L25" i="1"/>
  <c r="J25" i="1"/>
  <c r="H25" i="1"/>
  <c r="O24" i="1"/>
  <c r="L24" i="1"/>
  <c r="J24" i="1"/>
  <c r="H24" i="1"/>
  <c r="AB23" i="1"/>
  <c r="O23" i="1"/>
  <c r="L23" i="1"/>
  <c r="J23" i="1"/>
  <c r="H23" i="1"/>
  <c r="AB22" i="1"/>
  <c r="O22" i="1"/>
  <c r="L22" i="1"/>
  <c r="J22" i="1"/>
  <c r="H22" i="1"/>
  <c r="AB21" i="1"/>
  <c r="O21" i="1"/>
  <c r="L21" i="1"/>
  <c r="J21" i="1"/>
  <c r="H21" i="1"/>
  <c r="AB20" i="1"/>
  <c r="O20" i="1"/>
  <c r="L20" i="1"/>
  <c r="J20" i="1"/>
  <c r="H20" i="1"/>
  <c r="AB19" i="1"/>
  <c r="O19" i="1"/>
  <c r="L19" i="1"/>
  <c r="J19" i="1"/>
  <c r="H19" i="1"/>
  <c r="AB18" i="1"/>
  <c r="O18" i="1"/>
  <c r="L18" i="1"/>
  <c r="J18" i="1"/>
  <c r="H18" i="1"/>
  <c r="AB17" i="1"/>
  <c r="O17" i="1"/>
  <c r="L17" i="1"/>
  <c r="J17" i="1"/>
  <c r="H17" i="1"/>
  <c r="AB16" i="1"/>
  <c r="O16" i="1"/>
  <c r="L16" i="1"/>
  <c r="J16" i="1"/>
  <c r="H16" i="1"/>
  <c r="AB15" i="1"/>
  <c r="O15" i="1"/>
  <c r="L15" i="1"/>
  <c r="J15" i="1"/>
  <c r="H15" i="1"/>
  <c r="AB14" i="1"/>
  <c r="O14" i="1"/>
  <c r="L14" i="1"/>
  <c r="J14" i="1"/>
  <c r="H14" i="1"/>
  <c r="O13" i="1"/>
  <c r="L13" i="1"/>
  <c r="J13" i="1"/>
  <c r="H13" i="1"/>
  <c r="O12" i="1"/>
  <c r="L12" i="1"/>
  <c r="J12" i="1"/>
  <c r="H12" i="1"/>
  <c r="O11" i="1"/>
  <c r="L11" i="1"/>
  <c r="J11" i="1"/>
  <c r="H11" i="1"/>
  <c r="O10" i="1"/>
  <c r="L10" i="1"/>
  <c r="J10" i="1"/>
  <c r="H10" i="1"/>
  <c r="O9" i="1"/>
  <c r="L9" i="1"/>
  <c r="J9" i="1"/>
  <c r="H9" i="1"/>
  <c r="O8" i="1"/>
  <c r="L8" i="1"/>
  <c r="J8" i="1"/>
  <c r="H8" i="1"/>
  <c r="AB7" i="1"/>
  <c r="O7" i="1"/>
  <c r="L7" i="1"/>
  <c r="J7" i="1"/>
  <c r="H7" i="1"/>
  <c r="AB6" i="1"/>
  <c r="O6" i="1"/>
  <c r="L6" i="1"/>
  <c r="J6" i="1"/>
  <c r="H6" i="1"/>
  <c r="AB5" i="1"/>
  <c r="O5" i="1"/>
  <c r="L5" i="1"/>
  <c r="J5" i="1"/>
  <c r="H5" i="1"/>
  <c r="AB4" i="1"/>
  <c r="O4" i="1"/>
  <c r="L4" i="1"/>
  <c r="J4" i="1"/>
  <c r="H4" i="1"/>
  <c r="AB3" i="1"/>
  <c r="O3" i="1"/>
  <c r="L3" i="1"/>
  <c r="J3" i="1"/>
  <c r="H3" i="1"/>
  <c r="AB2" i="1"/>
  <c r="O2" i="1"/>
  <c r="L2" i="1"/>
  <c r="J2" i="1"/>
  <c r="H2" i="1"/>
</calcChain>
</file>

<file path=xl/sharedStrings.xml><?xml version="1.0" encoding="utf-8"?>
<sst xmlns="http://schemas.openxmlformats.org/spreadsheetml/2006/main" count="280" uniqueCount="126">
  <si>
    <t>SL No</t>
  </si>
  <si>
    <t>Month</t>
  </si>
  <si>
    <t>Date</t>
  </si>
  <si>
    <t>Ward_No</t>
  </si>
  <si>
    <t>Ward_Name</t>
  </si>
  <si>
    <t>Job_Code</t>
  </si>
  <si>
    <t>Job_Description</t>
  </si>
  <si>
    <t>Work_ Order</t>
  </si>
  <si>
    <t>Work_Order_Date</t>
  </si>
  <si>
    <t>Sub Bill Register_No</t>
  </si>
  <si>
    <t>Sub Bill Register_Date</t>
  </si>
  <si>
    <t>Bill Register No</t>
  </si>
  <si>
    <t>Bill Register Date</t>
  </si>
  <si>
    <t>Job Code Year</t>
  </si>
  <si>
    <t>CBR_No</t>
  </si>
  <si>
    <t>CBR_Date</t>
  </si>
  <si>
    <t>Gross_ Amount In Lakhs</t>
  </si>
  <si>
    <t>Deduction In Lakhs</t>
  </si>
  <si>
    <t>Nett_ Amount In Lakhs</t>
  </si>
  <si>
    <t>RTGS_No</t>
  </si>
  <si>
    <t>RTGS_Date</t>
  </si>
  <si>
    <t>Contractor Number</t>
  </si>
  <si>
    <t>Contractor_Name</t>
  </si>
  <si>
    <t>P_Code</t>
  </si>
  <si>
    <t>Budget_Head</t>
  </si>
  <si>
    <t>Budget_ Head_ID</t>
  </si>
  <si>
    <t>Engineer Details</t>
  </si>
  <si>
    <t>Gross_ Amount In Cr</t>
  </si>
  <si>
    <t>April</t>
  </si>
  <si>
    <t>June</t>
  </si>
  <si>
    <t>P1771</t>
  </si>
  <si>
    <t>Zone Works - POW Works</t>
  </si>
  <si>
    <t>May</t>
  </si>
  <si>
    <t>M and R to Street Lights - Replacement of Burnt Bulbs etc. (Package)</t>
  </si>
  <si>
    <t>P0300</t>
  </si>
  <si>
    <t>P3292</t>
  </si>
  <si>
    <t>14th Finance Commission Works - Community Property Maintenance (including Parks)</t>
  </si>
  <si>
    <t>P3298</t>
  </si>
  <si>
    <t>14th Finance Commission Works - SWM Works</t>
  </si>
  <si>
    <t>P3175</t>
  </si>
  <si>
    <t>Special development works in ward No.172, 154, 197, 77, 75, 192, 102, 18, 41 (Rs.400 lakhs each ward)</t>
  </si>
  <si>
    <t>ddo439</t>
  </si>
  <si>
    <t xml:space="preserve"> Executive Engineer Electrical Division Bomanahalli Zone</t>
  </si>
  <si>
    <t>M Ramesh</t>
  </si>
  <si>
    <t>P0613</t>
  </si>
  <si>
    <t>Redoing of Road cut Portions (Deposit Contributions)</t>
  </si>
  <si>
    <t>ddo445</t>
  </si>
  <si>
    <t xml:space="preserve"> Assistant Executive Engineer Uttharahalli  sub Division Bomanahalli Zone</t>
  </si>
  <si>
    <t>Vasanthpura</t>
  </si>
  <si>
    <t>197-16-000001</t>
  </si>
  <si>
    <t>Annual Operation and Maintenance of street lighting system in ward no-197 Package B14 of Bommanahalli zone.</t>
  </si>
  <si>
    <t>M/s Sri Venkateswara Electricals</t>
  </si>
  <si>
    <t>197-19-000038</t>
  </si>
  <si>
    <t>Restoration of Road cut portion done by BWSSB -BESCOM-KPTCL in 197 in Bengaluru South Division roads under BBMP Limits Phase-1</t>
  </si>
  <si>
    <t>Annual Operation and Maintenance of street lighting system in ward no-197  Package B14 of Bommanahalli zone.</t>
  </si>
  <si>
    <t>197-17-000018</t>
  </si>
  <si>
    <t>Improvements CC Road drain at Naidu layout in ward no 197 Vasanthapura</t>
  </si>
  <si>
    <t>Yogananda</t>
  </si>
  <si>
    <t>197-17-000013</t>
  </si>
  <si>
    <t>Reserve fund for Emergency works in ward no 197 Vasanthapura</t>
  </si>
  <si>
    <t>M/s Harish Constructions, Prop. Sri C Ramamoorthy</t>
  </si>
  <si>
    <t>197-17-000026</t>
  </si>
  <si>
    <t>Improvements to Drains and Culverts at Sharadha Nagara in ward no 197 Vasanthapura</t>
  </si>
  <si>
    <t>P3166</t>
  </si>
  <si>
    <t>Special Development works in ward No.21, 24, 50, 54, 58, 59, 72, 78, 110, 141, 188 and 197 (Rs.200 Lakhs per ward)</t>
  </si>
  <si>
    <t>197-18-000043</t>
  </si>
  <si>
    <t>Improvements and  Maintanance  of Samudhaya Bhavana building  in Ward No-197</t>
  </si>
  <si>
    <t>Manjunath K R</t>
  </si>
  <si>
    <t>197-18-000048</t>
  </si>
  <si>
    <t xml:space="preserve">Improvements and Maintanance of SWM in Ward No-197 </t>
  </si>
  <si>
    <t>N Nagaraju</t>
  </si>
  <si>
    <t>July</t>
  </si>
  <si>
    <t>197-17-000010</t>
  </si>
  <si>
    <t>Improvements to drains and roads at Udayanagara 2nd cross in ward no.197 Vasanthapura</t>
  </si>
  <si>
    <t>H B Boregowda</t>
  </si>
  <si>
    <t xml:space="preserve"> Assistant Executive Engineer Uttharahalli sub Division Bomanahalli Zone</t>
  </si>
  <si>
    <t>197-20-000014</t>
  </si>
  <si>
    <t>Restoration of road cut portion done by BWSSB for water supply pipe line in Vasanthapura Sreedharashram road and Kuvempunagara road and surrounding areas of ward no 197 in Bangaluru South Division roads under BBMP limits Phase-2</t>
  </si>
  <si>
    <t>197-17-000003</t>
  </si>
  <si>
    <t>Existing to be shifting of borewell at Konanakunte signal and UGD line at Doddakalsandra Kanakapura main road in ward no 197 Vasanthapura</t>
  </si>
  <si>
    <t>Sri H B Boregowda</t>
  </si>
  <si>
    <t>P2348</t>
  </si>
  <si>
    <t>Deposit Contribution Works</t>
  </si>
  <si>
    <t>August</t>
  </si>
  <si>
    <t>197-17-000028</t>
  </si>
  <si>
    <t>Improvements and asphalting to Cross Roads at Sharadha Nagar in ward no 197</t>
  </si>
  <si>
    <t>M/s Vrushab Infrastructure, Prop, Sri B K Mahesh reddy</t>
  </si>
  <si>
    <t>197-17-000019</t>
  </si>
  <si>
    <t xml:space="preserve">Improvements and Asphalting to Road from Naidu layout to Manago garden in ward no 197 Vasanthapura </t>
  </si>
  <si>
    <t>M/s Vrushab Infrastructure, Prop Sri B K Mahesh Reddy</t>
  </si>
  <si>
    <t>197-17-000017</t>
  </si>
  <si>
    <t xml:space="preserve">Improvements and Asphalting to Deodite Public school in ward no 197 Vasanthapura </t>
  </si>
  <si>
    <t>M/s Vrushab Infrastructure, Prop. Sri B K Mahesh Reddy</t>
  </si>
  <si>
    <t>197-17-000029</t>
  </si>
  <si>
    <t>Improvements and asphalting to 1st and 2nd main road at Sharadha Nagar in ward no 197 Vasanthapura</t>
  </si>
  <si>
    <t>M/s Vrushab Infrastructure, Prop Sri B K Mahesh reddy</t>
  </si>
  <si>
    <t>197-17-000021</t>
  </si>
  <si>
    <t>Improvements and Asphalting Om Shakthi temple road and Uma Maheshwari layout Doddakallsandra in ward no 197 Vasanthapura</t>
  </si>
  <si>
    <t>September</t>
  </si>
  <si>
    <t>197-17-000004</t>
  </si>
  <si>
    <t>Maintainance of engaging tractor and labour in ward no 197 Vasanthapura</t>
  </si>
  <si>
    <t>October</t>
  </si>
  <si>
    <t>197-18-000020</t>
  </si>
  <si>
    <t>Improvements to Drain at Main roads in Sarvabhomanagar in Ward No-197</t>
  </si>
  <si>
    <t>Sri Somashekar G</t>
  </si>
  <si>
    <t>P3317</t>
  </si>
  <si>
    <t>Special Development works at ward No.192 Rs.7.00 Cr. Ward No.197 Rs.10.00 Cr</t>
  </si>
  <si>
    <t>197-18-000018</t>
  </si>
  <si>
    <t>Improvements and Asphalting at 7 Hills Layout Chikkalsandra in Ward No-197</t>
  </si>
  <si>
    <t>November</t>
  </si>
  <si>
    <t>197-17-000014</t>
  </si>
  <si>
    <t>Providing Streetlights and Switches in ward no.197 Vasanthapura</t>
  </si>
  <si>
    <t>M/s Himagiri Sree Electrical</t>
  </si>
  <si>
    <t>197-16-000002</t>
  </si>
  <si>
    <t>Annual maintainance engaging tractor and labour in ward no. 197 Vasanthapura</t>
  </si>
  <si>
    <t>Vijay Kumar A</t>
  </si>
  <si>
    <t>December</t>
  </si>
  <si>
    <t>197-18-000046</t>
  </si>
  <si>
    <t xml:space="preserve">Improvements of UGD System in Vasantapura Ward No-197 </t>
  </si>
  <si>
    <t>Rajanna M</t>
  </si>
  <si>
    <t>P3295</t>
  </si>
  <si>
    <t>14th Finance Commission Works - UGD Works</t>
  </si>
  <si>
    <t>197-18-000042</t>
  </si>
  <si>
    <t xml:space="preserve">Improvements and Maintanance of Burrial Ground in Ward No-197 </t>
  </si>
  <si>
    <t>P3291</t>
  </si>
  <si>
    <t>14th Fin -Maintenance of Cremotorium, Burial Grounds</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</si>
</sst>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theme="1"/>
      <name val="Calibri"/>
      <family val="2"/>
      <scheme val="minor"/>
    </font>
    <font>
      <b/>
      <sz val="10"/>
      <color theme="1"/>
      <name val="Calibri"/>
      <family val="2"/>
      <scheme val="minor"/>
    </font>
    <font>
      <sz val="10"/>
      <color theme="1"/>
      <name val="Calibri"/>
      <family val="2"/>
      <scheme val="minor"/>
    </font>
    <font>
      <sz val="8"/>
      <color theme="1"/>
      <name val="Verdana"/>
      <family val="2"/>
    </font>
  </fonts>
  <fills count="3">
    <fill>
      <patternFill patternType="none"/>
    </fill>
    <fill>
      <patternFill patternType="gray125"/>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2">
    <xf numFmtId="0" fontId="0" fillId="0" borderId="0" xfId="0"/>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2" fillId="0" borderId="0" xfId="0" applyFont="1" applyAlignment="1">
      <alignment horizontal="center" vertical="center"/>
    </xf>
    <xf numFmtId="1" fontId="3" fillId="0" borderId="1" xfId="0" applyNumberFormat="1" applyFont="1" applyBorder="1" applyAlignment="1">
      <alignment horizontal="center" vertical="center"/>
    </xf>
    <xf numFmtId="15" fontId="3" fillId="0" borderId="1" xfId="0" applyNumberFormat="1" applyFont="1" applyBorder="1" applyAlignment="1">
      <alignment horizontal="left" vertical="center"/>
    </xf>
    <xf numFmtId="15" fontId="3" fillId="0" borderId="1" xfId="0" applyNumberFormat="1"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2" fontId="3" fillId="0" borderId="1" xfId="0" applyNumberFormat="1" applyFont="1" applyBorder="1" applyAlignment="1">
      <alignment horizontal="right" vertical="center"/>
    </xf>
    <xf numFmtId="0" fontId="3" fillId="0" borderId="1" xfId="0" applyFont="1" applyBorder="1" applyAlignment="1">
      <alignment vertical="center"/>
    </xf>
    <xf numFmtId="2" fontId="3" fillId="0" borderId="1" xfId="0" applyNumberFormat="1" applyFont="1" applyBorder="1" applyAlignment="1">
      <alignmen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9"/>
  <sheetViews>
    <sheetView tabSelected="1" workbookViewId="0"/>
  </sheetViews>
  <sheetFormatPr defaultRowHeight="14.5" x14ac:dyDescent="0.35"/>
  <cols>
    <col min="1" max="1" width="5" bestFit="1" customWidth="1"/>
    <col min="2" max="2" width="6.26953125" bestFit="1" customWidth="1"/>
    <col min="3" max="3" width="9.54296875" bestFit="1" customWidth="1"/>
    <col min="5" max="5" width="16.26953125" bestFit="1" customWidth="1"/>
    <col min="6" max="6" width="13.26953125" bestFit="1" customWidth="1"/>
    <col min="7" max="7" width="31.81640625" customWidth="1"/>
    <col min="16" max="16" width="9.54296875" bestFit="1" customWidth="1"/>
    <col min="21" max="21" width="9.54296875" bestFit="1" customWidth="1"/>
    <col min="27" max="27" width="16.81640625" customWidth="1"/>
  </cols>
  <sheetData>
    <row r="1" spans="1:28" s="3" customFormat="1" ht="24" customHeight="1" x14ac:dyDescent="0.35">
      <c r="A1" s="1" t="s">
        <v>0</v>
      </c>
      <c r="B1" s="1" t="s">
        <v>1</v>
      </c>
      <c r="C1" s="1" t="s">
        <v>2</v>
      </c>
      <c r="D1" s="1" t="s">
        <v>3</v>
      </c>
      <c r="E1" s="1" t="s">
        <v>4</v>
      </c>
      <c r="F1" s="1" t="s">
        <v>5</v>
      </c>
      <c r="G1" s="1" t="s">
        <v>6</v>
      </c>
      <c r="H1" s="2" t="s">
        <v>7</v>
      </c>
      <c r="I1" s="2" t="s">
        <v>8</v>
      </c>
      <c r="J1" s="2" t="s">
        <v>9</v>
      </c>
      <c r="K1" s="2" t="s">
        <v>10</v>
      </c>
      <c r="L1" s="2" t="s">
        <v>11</v>
      </c>
      <c r="M1" s="2" t="s">
        <v>12</v>
      </c>
      <c r="N1" s="2" t="s">
        <v>13</v>
      </c>
      <c r="O1" s="1" t="s">
        <v>14</v>
      </c>
      <c r="P1" s="1" t="s">
        <v>15</v>
      </c>
      <c r="Q1" s="2" t="s">
        <v>16</v>
      </c>
      <c r="R1" s="2" t="s">
        <v>17</v>
      </c>
      <c r="S1" s="2" t="s">
        <v>18</v>
      </c>
      <c r="T1" s="2" t="s">
        <v>19</v>
      </c>
      <c r="U1" s="1" t="s">
        <v>20</v>
      </c>
      <c r="V1" s="2" t="s">
        <v>21</v>
      </c>
      <c r="W1" s="1" t="s">
        <v>22</v>
      </c>
      <c r="X1" s="1" t="s">
        <v>23</v>
      </c>
      <c r="Y1" s="1" t="s">
        <v>24</v>
      </c>
      <c r="Z1" s="2" t="s">
        <v>25</v>
      </c>
      <c r="AA1" s="1" t="s">
        <v>26</v>
      </c>
      <c r="AB1" s="2" t="s">
        <v>27</v>
      </c>
    </row>
    <row r="2" spans="1:28" x14ac:dyDescent="0.35">
      <c r="A2" s="4">
        <v>6146</v>
      </c>
      <c r="B2" s="5" t="s">
        <v>28</v>
      </c>
      <c r="C2" s="6">
        <v>43567</v>
      </c>
      <c r="D2" s="7">
        <v>197</v>
      </c>
      <c r="E2" s="8" t="s">
        <v>48</v>
      </c>
      <c r="F2" s="7" t="s">
        <v>49</v>
      </c>
      <c r="G2" s="8" t="s">
        <v>50</v>
      </c>
      <c r="H2" s="7" t="str">
        <f>"000014"</f>
        <v>000014</v>
      </c>
      <c r="I2" s="6">
        <v>43191</v>
      </c>
      <c r="J2" s="7" t="str">
        <f>"000003"</f>
        <v>000003</v>
      </c>
      <c r="K2" s="6">
        <v>43595</v>
      </c>
      <c r="L2" s="7" t="str">
        <f>"000004"</f>
        <v>000004</v>
      </c>
      <c r="M2" s="6">
        <v>43595</v>
      </c>
      <c r="N2" s="7">
        <v>16</v>
      </c>
      <c r="O2" s="7" t="str">
        <f>""</f>
        <v/>
      </c>
      <c r="P2" s="6"/>
      <c r="Q2" s="9">
        <v>2.0019399999999998</v>
      </c>
      <c r="R2" s="9">
        <v>0.21340000000000001</v>
      </c>
      <c r="S2" s="9">
        <v>1.78854</v>
      </c>
      <c r="T2" s="7">
        <v>17</v>
      </c>
      <c r="U2" s="6">
        <v>43567</v>
      </c>
      <c r="V2" s="7">
        <v>9945811466</v>
      </c>
      <c r="W2" s="8" t="s">
        <v>51</v>
      </c>
      <c r="X2" s="7" t="s">
        <v>34</v>
      </c>
      <c r="Y2" s="8" t="s">
        <v>33</v>
      </c>
      <c r="Z2" s="7" t="s">
        <v>41</v>
      </c>
      <c r="AA2" s="8" t="s">
        <v>42</v>
      </c>
      <c r="AB2" s="9">
        <f t="shared" ref="AB2:AB7" si="0">Q2/100</f>
        <v>2.00194E-2</v>
      </c>
    </row>
    <row r="3" spans="1:28" x14ac:dyDescent="0.35">
      <c r="A3" s="4">
        <v>6147</v>
      </c>
      <c r="B3" s="5" t="s">
        <v>28</v>
      </c>
      <c r="C3" s="6">
        <v>43567</v>
      </c>
      <c r="D3" s="7">
        <v>197</v>
      </c>
      <c r="E3" s="8" t="s">
        <v>48</v>
      </c>
      <c r="F3" s="7" t="s">
        <v>49</v>
      </c>
      <c r="G3" s="8" t="s">
        <v>50</v>
      </c>
      <c r="H3" s="7" t="str">
        <f>"000014"</f>
        <v>000014</v>
      </c>
      <c r="I3" s="6">
        <v>43191</v>
      </c>
      <c r="J3" s="7" t="str">
        <f>"000003"</f>
        <v>000003</v>
      </c>
      <c r="K3" s="6">
        <v>43595</v>
      </c>
      <c r="L3" s="7" t="str">
        <f>"000004"</f>
        <v>000004</v>
      </c>
      <c r="M3" s="6">
        <v>43595</v>
      </c>
      <c r="N3" s="7">
        <v>16</v>
      </c>
      <c r="O3" s="7" t="str">
        <f>""</f>
        <v/>
      </c>
      <c r="P3" s="6"/>
      <c r="Q3" s="9">
        <v>8.0077599999999993</v>
      </c>
      <c r="R3" s="9">
        <v>0.85899999999999999</v>
      </c>
      <c r="S3" s="9">
        <v>7.1487600000000002</v>
      </c>
      <c r="T3" s="7">
        <v>17</v>
      </c>
      <c r="U3" s="6">
        <v>43567</v>
      </c>
      <c r="V3" s="7">
        <v>9945811466</v>
      </c>
      <c r="W3" s="8" t="s">
        <v>51</v>
      </c>
      <c r="X3" s="7" t="s">
        <v>34</v>
      </c>
      <c r="Y3" s="8" t="s">
        <v>33</v>
      </c>
      <c r="Z3" s="7" t="s">
        <v>41</v>
      </c>
      <c r="AA3" s="8" t="s">
        <v>42</v>
      </c>
      <c r="AB3" s="9">
        <f t="shared" si="0"/>
        <v>8.0077599999999999E-2</v>
      </c>
    </row>
    <row r="4" spans="1:28" x14ac:dyDescent="0.35">
      <c r="A4" s="4">
        <v>6148</v>
      </c>
      <c r="B4" s="5" t="s">
        <v>28</v>
      </c>
      <c r="C4" s="6">
        <v>43567</v>
      </c>
      <c r="D4" s="7">
        <v>197</v>
      </c>
      <c r="E4" s="8" t="s">
        <v>48</v>
      </c>
      <c r="F4" s="7" t="s">
        <v>49</v>
      </c>
      <c r="G4" s="8" t="s">
        <v>50</v>
      </c>
      <c r="H4" s="7" t="str">
        <f>"000014"</f>
        <v>000014</v>
      </c>
      <c r="I4" s="6">
        <v>43191</v>
      </c>
      <c r="J4" s="7" t="str">
        <f>"000003"</f>
        <v>000003</v>
      </c>
      <c r="K4" s="6">
        <v>43595</v>
      </c>
      <c r="L4" s="7" t="str">
        <f>"000004"</f>
        <v>000004</v>
      </c>
      <c r="M4" s="6">
        <v>43595</v>
      </c>
      <c r="N4" s="7">
        <v>16</v>
      </c>
      <c r="O4" s="7" t="str">
        <f>""</f>
        <v/>
      </c>
      <c r="P4" s="6"/>
      <c r="Q4" s="9">
        <v>4.0038799999999997</v>
      </c>
      <c r="R4" s="9">
        <v>0.42368</v>
      </c>
      <c r="S4" s="9">
        <v>3.5802</v>
      </c>
      <c r="T4" s="7">
        <v>17</v>
      </c>
      <c r="U4" s="6">
        <v>43567</v>
      </c>
      <c r="V4" s="7">
        <v>9945811466</v>
      </c>
      <c r="W4" s="8" t="s">
        <v>51</v>
      </c>
      <c r="X4" s="7" t="s">
        <v>34</v>
      </c>
      <c r="Y4" s="8" t="s">
        <v>33</v>
      </c>
      <c r="Z4" s="7" t="s">
        <v>41</v>
      </c>
      <c r="AA4" s="8" t="s">
        <v>42</v>
      </c>
      <c r="AB4" s="9">
        <f t="shared" si="0"/>
        <v>4.0038799999999999E-2</v>
      </c>
    </row>
    <row r="5" spans="1:28" x14ac:dyDescent="0.35">
      <c r="A5" s="4">
        <v>6149</v>
      </c>
      <c r="B5" s="5" t="s">
        <v>28</v>
      </c>
      <c r="C5" s="6">
        <v>43580</v>
      </c>
      <c r="D5" s="7">
        <v>197</v>
      </c>
      <c r="E5" s="8" t="s">
        <v>48</v>
      </c>
      <c r="F5" s="7" t="s">
        <v>49</v>
      </c>
      <c r="G5" s="8" t="s">
        <v>50</v>
      </c>
      <c r="H5" s="7" t="str">
        <f>"000014"</f>
        <v>000014</v>
      </c>
      <c r="I5" s="6">
        <v>43191</v>
      </c>
      <c r="J5" s="7" t="str">
        <f>"000003"</f>
        <v>000003</v>
      </c>
      <c r="K5" s="6">
        <v>43595</v>
      </c>
      <c r="L5" s="7" t="str">
        <f>"000004"</f>
        <v>000004</v>
      </c>
      <c r="M5" s="6">
        <v>43595</v>
      </c>
      <c r="N5" s="7">
        <v>16</v>
      </c>
      <c r="O5" s="7" t="str">
        <f>""</f>
        <v/>
      </c>
      <c r="P5" s="6"/>
      <c r="Q5" s="9">
        <v>10.0097</v>
      </c>
      <c r="R5" s="9">
        <v>1.3386400000000001</v>
      </c>
      <c r="S5" s="9">
        <v>8.6710600000000007</v>
      </c>
      <c r="T5" s="7">
        <v>29</v>
      </c>
      <c r="U5" s="6">
        <v>43580</v>
      </c>
      <c r="V5" s="7">
        <v>9945811466</v>
      </c>
      <c r="W5" s="8" t="s">
        <v>51</v>
      </c>
      <c r="X5" s="7" t="s">
        <v>34</v>
      </c>
      <c r="Y5" s="8" t="s">
        <v>33</v>
      </c>
      <c r="Z5" s="7" t="s">
        <v>41</v>
      </c>
      <c r="AA5" s="8" t="s">
        <v>42</v>
      </c>
      <c r="AB5" s="9">
        <f t="shared" si="0"/>
        <v>0.10009700000000001</v>
      </c>
    </row>
    <row r="6" spans="1:28" x14ac:dyDescent="0.35">
      <c r="A6" s="4">
        <v>6150</v>
      </c>
      <c r="B6" s="5" t="s">
        <v>32</v>
      </c>
      <c r="C6" s="6">
        <v>43588</v>
      </c>
      <c r="D6" s="7">
        <v>197</v>
      </c>
      <c r="E6" s="8" t="s">
        <v>48</v>
      </c>
      <c r="F6" s="7" t="s">
        <v>52</v>
      </c>
      <c r="G6" s="8" t="s">
        <v>53</v>
      </c>
      <c r="H6" s="7" t="str">
        <f>"000226"</f>
        <v>000226</v>
      </c>
      <c r="I6" s="6">
        <v>43531</v>
      </c>
      <c r="J6" s="7" t="str">
        <f>"000014"</f>
        <v>000014</v>
      </c>
      <c r="K6" s="6">
        <v>43591</v>
      </c>
      <c r="L6" s="7" t="str">
        <f>"000053"</f>
        <v>000053</v>
      </c>
      <c r="M6" s="6">
        <v>43593</v>
      </c>
      <c r="N6" s="7">
        <v>19</v>
      </c>
      <c r="O6" s="7" t="str">
        <f>"001476"</f>
        <v>001476</v>
      </c>
      <c r="P6" s="6">
        <v>43598</v>
      </c>
      <c r="Q6" s="9">
        <v>75.209999999999994</v>
      </c>
      <c r="R6" s="9">
        <v>3.30654</v>
      </c>
      <c r="S6" s="9">
        <v>71.903459999999995</v>
      </c>
      <c r="T6" s="7">
        <v>34</v>
      </c>
      <c r="U6" s="6">
        <v>43588</v>
      </c>
      <c r="V6" s="7">
        <v>9845057449</v>
      </c>
      <c r="W6" s="8" t="s">
        <v>43</v>
      </c>
      <c r="X6" s="7" t="s">
        <v>44</v>
      </c>
      <c r="Y6" s="8" t="s">
        <v>45</v>
      </c>
      <c r="Z6" s="7" t="s">
        <v>46</v>
      </c>
      <c r="AA6" s="8" t="s">
        <v>47</v>
      </c>
      <c r="AB6" s="9">
        <f t="shared" si="0"/>
        <v>0.75209999999999999</v>
      </c>
    </row>
    <row r="7" spans="1:28" x14ac:dyDescent="0.35">
      <c r="A7" s="4">
        <v>6151</v>
      </c>
      <c r="B7" s="5" t="s">
        <v>32</v>
      </c>
      <c r="C7" s="6">
        <v>43600</v>
      </c>
      <c r="D7" s="7">
        <v>197</v>
      </c>
      <c r="E7" s="8" t="s">
        <v>48</v>
      </c>
      <c r="F7" s="7" t="s">
        <v>52</v>
      </c>
      <c r="G7" s="8" t="s">
        <v>53</v>
      </c>
      <c r="H7" s="7" t="str">
        <f>"000226"</f>
        <v>000226</v>
      </c>
      <c r="I7" s="6">
        <v>43531</v>
      </c>
      <c r="J7" s="7" t="str">
        <f>"000014"</f>
        <v>000014</v>
      </c>
      <c r="K7" s="6">
        <v>43591</v>
      </c>
      <c r="L7" s="7" t="str">
        <f>"000053"</f>
        <v>000053</v>
      </c>
      <c r="M7" s="6">
        <v>43593</v>
      </c>
      <c r="N7" s="7">
        <v>19</v>
      </c>
      <c r="O7" s="7" t="str">
        <f>"001476"</f>
        <v>001476</v>
      </c>
      <c r="P7" s="6">
        <v>43598</v>
      </c>
      <c r="Q7" s="9">
        <v>23.904699999999998</v>
      </c>
      <c r="R7" s="9">
        <v>1.1038600000000001</v>
      </c>
      <c r="S7" s="9">
        <v>22.800840000000001</v>
      </c>
      <c r="T7" s="7">
        <v>44</v>
      </c>
      <c r="U7" s="6">
        <v>43600</v>
      </c>
      <c r="V7" s="7">
        <v>9845057449</v>
      </c>
      <c r="W7" s="8" t="s">
        <v>43</v>
      </c>
      <c r="X7" s="7" t="s">
        <v>44</v>
      </c>
      <c r="Y7" s="8" t="s">
        <v>45</v>
      </c>
      <c r="Z7" s="7" t="s">
        <v>46</v>
      </c>
      <c r="AA7" s="8" t="s">
        <v>47</v>
      </c>
      <c r="AB7" s="9">
        <f t="shared" si="0"/>
        <v>0.23904699999999998</v>
      </c>
    </row>
    <row r="8" spans="1:28" x14ac:dyDescent="0.35">
      <c r="A8" s="4">
        <v>6152</v>
      </c>
      <c r="B8" s="5" t="s">
        <v>29</v>
      </c>
      <c r="C8" s="6">
        <v>43623</v>
      </c>
      <c r="D8" s="7">
        <v>197</v>
      </c>
      <c r="E8" s="8" t="s">
        <v>48</v>
      </c>
      <c r="F8" s="7" t="s">
        <v>49</v>
      </c>
      <c r="G8" s="8" t="s">
        <v>54</v>
      </c>
      <c r="H8" s="7" t="str">
        <f>"000014"</f>
        <v>000014</v>
      </c>
      <c r="I8" s="6">
        <v>43191</v>
      </c>
      <c r="J8" s="7" t="str">
        <f>"000003"</f>
        <v>000003</v>
      </c>
      <c r="K8" s="6">
        <v>43595</v>
      </c>
      <c r="L8" s="7" t="str">
        <f>"000004"</f>
        <v>000004</v>
      </c>
      <c r="M8" s="6">
        <v>43595</v>
      </c>
      <c r="N8" s="7">
        <v>16</v>
      </c>
      <c r="O8" s="7" t="str">
        <f>"002341"</f>
        <v>002341</v>
      </c>
      <c r="P8" s="6">
        <v>43617</v>
      </c>
      <c r="Q8" s="9">
        <v>8.0077599999999993</v>
      </c>
      <c r="R8" s="9">
        <v>1.0670999999999999</v>
      </c>
      <c r="S8" s="9">
        <v>6.9406600000000003</v>
      </c>
      <c r="T8" s="7">
        <v>73</v>
      </c>
      <c r="U8" s="6">
        <v>43623</v>
      </c>
      <c r="V8" s="7">
        <v>9945811466</v>
      </c>
      <c r="W8" s="8" t="s">
        <v>51</v>
      </c>
      <c r="X8" s="7" t="s">
        <v>34</v>
      </c>
      <c r="Y8" s="8" t="s">
        <v>33</v>
      </c>
      <c r="Z8" s="7" t="s">
        <v>41</v>
      </c>
      <c r="AA8" s="8" t="s">
        <v>42</v>
      </c>
      <c r="AB8" s="9">
        <v>8.0077599999999999E-2</v>
      </c>
    </row>
    <row r="9" spans="1:28" x14ac:dyDescent="0.35">
      <c r="A9" s="4">
        <v>6153</v>
      </c>
      <c r="B9" s="5" t="s">
        <v>29</v>
      </c>
      <c r="C9" s="6">
        <v>43628</v>
      </c>
      <c r="D9" s="7">
        <v>197</v>
      </c>
      <c r="E9" s="8" t="s">
        <v>48</v>
      </c>
      <c r="F9" s="7" t="s">
        <v>55</v>
      </c>
      <c r="G9" s="8" t="s">
        <v>56</v>
      </c>
      <c r="H9" s="7" t="str">
        <f>"000009"</f>
        <v>000009</v>
      </c>
      <c r="I9" s="6">
        <v>42992</v>
      </c>
      <c r="J9" s="7" t="str">
        <f>"000012"</f>
        <v>000012</v>
      </c>
      <c r="K9" s="6">
        <v>43089</v>
      </c>
      <c r="L9" s="7" t="str">
        <f>"000001"</f>
        <v>000001</v>
      </c>
      <c r="M9" s="6">
        <v>43096</v>
      </c>
      <c r="N9" s="7">
        <v>17</v>
      </c>
      <c r="O9" s="7" t="str">
        <f>"002600"</f>
        <v>002600</v>
      </c>
      <c r="P9" s="6">
        <v>43627</v>
      </c>
      <c r="Q9" s="9">
        <v>47.695999999999998</v>
      </c>
      <c r="R9" s="9">
        <v>6.0339999999999998</v>
      </c>
      <c r="S9" s="9">
        <v>41.661999999999999</v>
      </c>
      <c r="T9" s="7">
        <v>76</v>
      </c>
      <c r="U9" s="6">
        <v>43628</v>
      </c>
      <c r="V9" s="7">
        <v>9845710489</v>
      </c>
      <c r="W9" s="8" t="s">
        <v>57</v>
      </c>
      <c r="X9" s="7" t="s">
        <v>39</v>
      </c>
      <c r="Y9" s="8" t="s">
        <v>40</v>
      </c>
      <c r="Z9" s="7" t="s">
        <v>46</v>
      </c>
      <c r="AA9" s="8" t="s">
        <v>47</v>
      </c>
      <c r="AB9" s="9">
        <v>0.47696</v>
      </c>
    </row>
    <row r="10" spans="1:28" x14ac:dyDescent="0.35">
      <c r="A10" s="4">
        <v>6154</v>
      </c>
      <c r="B10" s="5" t="s">
        <v>29</v>
      </c>
      <c r="C10" s="6">
        <v>43634</v>
      </c>
      <c r="D10" s="7">
        <v>197</v>
      </c>
      <c r="E10" s="8" t="s">
        <v>48</v>
      </c>
      <c r="F10" s="7" t="s">
        <v>58</v>
      </c>
      <c r="G10" s="8" t="s">
        <v>59</v>
      </c>
      <c r="H10" s="7" t="str">
        <f>"000028"</f>
        <v>000028</v>
      </c>
      <c r="I10" s="6">
        <v>42994</v>
      </c>
      <c r="J10" s="7" t="str">
        <f>"000017"</f>
        <v>000017</v>
      </c>
      <c r="K10" s="6">
        <v>43097</v>
      </c>
      <c r="L10" s="7" t="str">
        <f>"000012"</f>
        <v>000012</v>
      </c>
      <c r="M10" s="6">
        <v>43099</v>
      </c>
      <c r="N10" s="7">
        <v>17</v>
      </c>
      <c r="O10" s="7" t="str">
        <f>"002659"</f>
        <v>002659</v>
      </c>
      <c r="P10" s="6">
        <v>43628</v>
      </c>
      <c r="Q10" s="9">
        <v>28.971399999999999</v>
      </c>
      <c r="R10" s="9">
        <v>3.8022999999999998</v>
      </c>
      <c r="S10" s="9">
        <v>25.1691</v>
      </c>
      <c r="T10" s="7">
        <v>88</v>
      </c>
      <c r="U10" s="6">
        <v>43634</v>
      </c>
      <c r="V10" s="7">
        <v>9448068702</v>
      </c>
      <c r="W10" s="8" t="s">
        <v>60</v>
      </c>
      <c r="X10" s="7" t="s">
        <v>30</v>
      </c>
      <c r="Y10" s="8" t="s">
        <v>31</v>
      </c>
      <c r="Z10" s="7" t="s">
        <v>46</v>
      </c>
      <c r="AA10" s="8" t="s">
        <v>47</v>
      </c>
      <c r="AB10" s="9">
        <v>0.28971399999999997</v>
      </c>
    </row>
    <row r="11" spans="1:28" x14ac:dyDescent="0.35">
      <c r="A11" s="4">
        <v>6155</v>
      </c>
      <c r="B11" s="5" t="s">
        <v>29</v>
      </c>
      <c r="C11" s="6">
        <v>43634</v>
      </c>
      <c r="D11" s="7">
        <v>197</v>
      </c>
      <c r="E11" s="8" t="s">
        <v>48</v>
      </c>
      <c r="F11" s="7" t="s">
        <v>61</v>
      </c>
      <c r="G11" s="8" t="s">
        <v>62</v>
      </c>
      <c r="H11" s="7" t="str">
        <f>"000029"</f>
        <v>000029</v>
      </c>
      <c r="I11" s="6">
        <v>42994</v>
      </c>
      <c r="J11" s="7" t="str">
        <f>"000018"</f>
        <v>000018</v>
      </c>
      <c r="K11" s="6">
        <v>43097</v>
      </c>
      <c r="L11" s="7" t="str">
        <f>"000013"</f>
        <v>000013</v>
      </c>
      <c r="M11" s="6">
        <v>43099</v>
      </c>
      <c r="N11" s="7">
        <v>17</v>
      </c>
      <c r="O11" s="7" t="str">
        <f>"002660"</f>
        <v>002660</v>
      </c>
      <c r="P11" s="6">
        <v>43628</v>
      </c>
      <c r="Q11" s="9">
        <v>48.962499999999999</v>
      </c>
      <c r="R11" s="9">
        <v>6.6413000000000002</v>
      </c>
      <c r="S11" s="9">
        <v>42.321199999999997</v>
      </c>
      <c r="T11" s="7">
        <v>88</v>
      </c>
      <c r="U11" s="6">
        <v>43634</v>
      </c>
      <c r="V11" s="7">
        <v>9448068702</v>
      </c>
      <c r="W11" s="8" t="s">
        <v>60</v>
      </c>
      <c r="X11" s="7" t="s">
        <v>63</v>
      </c>
      <c r="Y11" s="8" t="s">
        <v>64</v>
      </c>
      <c r="Z11" s="7" t="s">
        <v>46</v>
      </c>
      <c r="AA11" s="8" t="s">
        <v>47</v>
      </c>
      <c r="AB11" s="9">
        <v>0.48962499999999998</v>
      </c>
    </row>
    <row r="12" spans="1:28" x14ac:dyDescent="0.35">
      <c r="A12" s="4">
        <v>6156</v>
      </c>
      <c r="B12" s="5" t="s">
        <v>29</v>
      </c>
      <c r="C12" s="6">
        <v>43641</v>
      </c>
      <c r="D12" s="7">
        <v>197</v>
      </c>
      <c r="E12" s="8" t="s">
        <v>48</v>
      </c>
      <c r="F12" s="7" t="s">
        <v>65</v>
      </c>
      <c r="G12" s="8" t="s">
        <v>66</v>
      </c>
      <c r="H12" s="7" t="str">
        <f>"000039"</f>
        <v>000039</v>
      </c>
      <c r="I12" s="6">
        <v>43250</v>
      </c>
      <c r="J12" s="7" t="str">
        <f>"000130"</f>
        <v>000130</v>
      </c>
      <c r="K12" s="6">
        <v>43462</v>
      </c>
      <c r="L12" s="7" t="str">
        <f>"000351"</f>
        <v>000351</v>
      </c>
      <c r="M12" s="6">
        <v>43465</v>
      </c>
      <c r="N12" s="7">
        <v>18</v>
      </c>
      <c r="O12" s="7" t="str">
        <f>"002825"</f>
        <v>002825</v>
      </c>
      <c r="P12" s="6">
        <v>43635</v>
      </c>
      <c r="Q12" s="9">
        <v>4.8</v>
      </c>
      <c r="R12" s="9">
        <v>0.48371999999999998</v>
      </c>
      <c r="S12" s="9">
        <v>4.3162799999999999</v>
      </c>
      <c r="T12" s="7">
        <v>93</v>
      </c>
      <c r="U12" s="6">
        <v>43641</v>
      </c>
      <c r="V12" s="7">
        <v>9902833363</v>
      </c>
      <c r="W12" s="8" t="s">
        <v>67</v>
      </c>
      <c r="X12" s="7" t="s">
        <v>35</v>
      </c>
      <c r="Y12" s="8" t="s">
        <v>36</v>
      </c>
      <c r="Z12" s="7" t="s">
        <v>46</v>
      </c>
      <c r="AA12" s="8" t="s">
        <v>47</v>
      </c>
      <c r="AB12" s="9">
        <v>4.8000000000000001E-2</v>
      </c>
    </row>
    <row r="13" spans="1:28" x14ac:dyDescent="0.35">
      <c r="A13" s="4">
        <v>6157</v>
      </c>
      <c r="B13" s="5" t="s">
        <v>29</v>
      </c>
      <c r="C13" s="6">
        <v>43641</v>
      </c>
      <c r="D13" s="7">
        <v>197</v>
      </c>
      <c r="E13" s="8" t="s">
        <v>48</v>
      </c>
      <c r="F13" s="7" t="s">
        <v>68</v>
      </c>
      <c r="G13" s="8" t="s">
        <v>69</v>
      </c>
      <c r="H13" s="7" t="str">
        <f>"000007"</f>
        <v>000007</v>
      </c>
      <c r="I13" s="6">
        <v>43239</v>
      </c>
      <c r="J13" s="7" t="str">
        <f>"000136"</f>
        <v>000136</v>
      </c>
      <c r="K13" s="6">
        <v>43467</v>
      </c>
      <c r="L13" s="7" t="str">
        <f>"000401"</f>
        <v>000401</v>
      </c>
      <c r="M13" s="6">
        <v>43501</v>
      </c>
      <c r="N13" s="7">
        <v>18</v>
      </c>
      <c r="O13" s="7" t="str">
        <f>"002940"</f>
        <v>002940</v>
      </c>
      <c r="P13" s="6">
        <v>43637</v>
      </c>
      <c r="Q13" s="9">
        <v>14.54</v>
      </c>
      <c r="R13" s="9">
        <v>1.4570399999999999</v>
      </c>
      <c r="S13" s="9">
        <v>13.08296</v>
      </c>
      <c r="T13" s="7">
        <v>93</v>
      </c>
      <c r="U13" s="6">
        <v>43641</v>
      </c>
      <c r="V13" s="7">
        <v>9448064004</v>
      </c>
      <c r="W13" s="8" t="s">
        <v>70</v>
      </c>
      <c r="X13" s="7" t="s">
        <v>37</v>
      </c>
      <c r="Y13" s="8" t="s">
        <v>38</v>
      </c>
      <c r="Z13" s="7" t="s">
        <v>46</v>
      </c>
      <c r="AA13" s="8" t="s">
        <v>47</v>
      </c>
      <c r="AB13" s="9">
        <v>0.1454</v>
      </c>
    </row>
    <row r="14" spans="1:28" x14ac:dyDescent="0.35">
      <c r="A14" s="4">
        <v>6158</v>
      </c>
      <c r="B14" s="5" t="s">
        <v>71</v>
      </c>
      <c r="C14" s="6">
        <v>43671</v>
      </c>
      <c r="D14" s="7">
        <v>197</v>
      </c>
      <c r="E14" s="8" t="s">
        <v>48</v>
      </c>
      <c r="F14" s="7" t="s">
        <v>72</v>
      </c>
      <c r="G14" s="10" t="s">
        <v>73</v>
      </c>
      <c r="H14" s="7" t="str">
        <f>"000072"</f>
        <v>000072</v>
      </c>
      <c r="I14" s="6">
        <v>42850</v>
      </c>
      <c r="J14" s="7" t="str">
        <f>"000021"</f>
        <v>000021</v>
      </c>
      <c r="K14" s="6">
        <v>43109</v>
      </c>
      <c r="L14" s="7" t="str">
        <f>"000079"</f>
        <v>000079</v>
      </c>
      <c r="M14" s="6">
        <v>43155</v>
      </c>
      <c r="N14" s="7">
        <v>17</v>
      </c>
      <c r="O14" s="7" t="str">
        <f>"003868"</f>
        <v>003868</v>
      </c>
      <c r="P14" s="6">
        <v>43666</v>
      </c>
      <c r="Q14" s="11">
        <v>38.069000000000003</v>
      </c>
      <c r="R14" s="11">
        <v>4.7385000000000002</v>
      </c>
      <c r="S14" s="11">
        <v>33.330500000000001</v>
      </c>
      <c r="T14" s="7">
        <v>125</v>
      </c>
      <c r="U14" s="6">
        <v>43671</v>
      </c>
      <c r="V14" s="7">
        <v>9900155965</v>
      </c>
      <c r="W14" s="10" t="s">
        <v>74</v>
      </c>
      <c r="X14" s="7" t="s">
        <v>30</v>
      </c>
      <c r="Y14" s="10" t="s">
        <v>31</v>
      </c>
      <c r="Z14" s="7" t="s">
        <v>46</v>
      </c>
      <c r="AA14" s="10" t="s">
        <v>75</v>
      </c>
      <c r="AB14" s="11">
        <f t="shared" ref="AB14:AB23" si="1">Q14/100</f>
        <v>0.38069000000000003</v>
      </c>
    </row>
    <row r="15" spans="1:28" x14ac:dyDescent="0.35">
      <c r="A15" s="4">
        <v>6159</v>
      </c>
      <c r="B15" s="5" t="s">
        <v>71</v>
      </c>
      <c r="C15" s="6">
        <v>43671</v>
      </c>
      <c r="D15" s="7">
        <v>197</v>
      </c>
      <c r="E15" s="8" t="s">
        <v>48</v>
      </c>
      <c r="F15" s="7" t="s">
        <v>76</v>
      </c>
      <c r="G15" s="10" t="s">
        <v>77</v>
      </c>
      <c r="H15" s="7" t="str">
        <f>"000088"</f>
        <v>000088</v>
      </c>
      <c r="I15" s="6">
        <v>43665</v>
      </c>
      <c r="J15" s="7" t="str">
        <f>"000032"</f>
        <v>000032</v>
      </c>
      <c r="K15" s="6">
        <v>43666</v>
      </c>
      <c r="L15" s="7" t="str">
        <f>"000111"</f>
        <v>000111</v>
      </c>
      <c r="M15" s="6">
        <v>43668</v>
      </c>
      <c r="N15" s="7">
        <v>20</v>
      </c>
      <c r="O15" s="7" t="str">
        <f>"003960"</f>
        <v>003960</v>
      </c>
      <c r="P15" s="6">
        <v>43670</v>
      </c>
      <c r="Q15" s="11">
        <v>73.444999999999993</v>
      </c>
      <c r="R15" s="11">
        <v>3.2444199999999999</v>
      </c>
      <c r="S15" s="11">
        <v>70.200580000000002</v>
      </c>
      <c r="T15" s="7">
        <v>126</v>
      </c>
      <c r="U15" s="6">
        <v>43671</v>
      </c>
      <c r="V15" s="7">
        <v>9845057449</v>
      </c>
      <c r="W15" s="10" t="s">
        <v>43</v>
      </c>
      <c r="X15" s="7" t="s">
        <v>44</v>
      </c>
      <c r="Y15" s="10" t="s">
        <v>45</v>
      </c>
      <c r="Z15" s="7" t="s">
        <v>46</v>
      </c>
      <c r="AA15" s="10" t="s">
        <v>75</v>
      </c>
      <c r="AB15" s="11">
        <f t="shared" si="1"/>
        <v>0.73444999999999994</v>
      </c>
    </row>
    <row r="16" spans="1:28" x14ac:dyDescent="0.35">
      <c r="A16" s="4">
        <v>6160</v>
      </c>
      <c r="B16" s="5" t="s">
        <v>71</v>
      </c>
      <c r="C16" s="6">
        <v>43677</v>
      </c>
      <c r="D16" s="7">
        <v>197</v>
      </c>
      <c r="E16" s="8" t="s">
        <v>48</v>
      </c>
      <c r="F16" s="7" t="s">
        <v>78</v>
      </c>
      <c r="G16" s="10" t="s">
        <v>79</v>
      </c>
      <c r="H16" s="7" t="str">
        <f>"000521"</f>
        <v>000521</v>
      </c>
      <c r="I16" s="6">
        <v>43181</v>
      </c>
      <c r="J16" s="7" t="str">
        <f>"000068"</f>
        <v>000068</v>
      </c>
      <c r="K16" s="6">
        <v>43294</v>
      </c>
      <c r="L16" s="7" t="str">
        <f>"000185"</f>
        <v>000185</v>
      </c>
      <c r="M16" s="6">
        <v>43308</v>
      </c>
      <c r="N16" s="7">
        <v>17</v>
      </c>
      <c r="O16" s="7" t="str">
        <f>"004097"</f>
        <v>004097</v>
      </c>
      <c r="P16" s="6">
        <v>43672</v>
      </c>
      <c r="Q16" s="11">
        <v>21.103999999999999</v>
      </c>
      <c r="R16" s="11">
        <v>2.3460999999999999</v>
      </c>
      <c r="S16" s="11">
        <v>18.757899999999999</v>
      </c>
      <c r="T16" s="7">
        <v>136</v>
      </c>
      <c r="U16" s="6">
        <v>43677</v>
      </c>
      <c r="V16" s="7">
        <v>9900155965</v>
      </c>
      <c r="W16" s="10" t="s">
        <v>80</v>
      </c>
      <c r="X16" s="7" t="s">
        <v>81</v>
      </c>
      <c r="Y16" s="10" t="s">
        <v>82</v>
      </c>
      <c r="Z16" s="7" t="s">
        <v>46</v>
      </c>
      <c r="AA16" s="10" t="s">
        <v>75</v>
      </c>
      <c r="AB16" s="11">
        <f t="shared" si="1"/>
        <v>0.21104000000000001</v>
      </c>
    </row>
    <row r="17" spans="1:28" x14ac:dyDescent="0.35">
      <c r="A17" s="4">
        <v>6161</v>
      </c>
      <c r="B17" s="5" t="s">
        <v>83</v>
      </c>
      <c r="C17" s="6">
        <v>43696</v>
      </c>
      <c r="D17" s="7">
        <v>197</v>
      </c>
      <c r="E17" s="8" t="s">
        <v>48</v>
      </c>
      <c r="F17" s="7" t="s">
        <v>84</v>
      </c>
      <c r="G17" s="10" t="s">
        <v>85</v>
      </c>
      <c r="H17" s="7" t="str">
        <f>"000084"</f>
        <v>000084</v>
      </c>
      <c r="I17" s="6">
        <v>43029</v>
      </c>
      <c r="J17" s="7" t="str">
        <f>"000054"</f>
        <v>000054</v>
      </c>
      <c r="K17" s="6">
        <v>43162</v>
      </c>
      <c r="L17" s="7" t="str">
        <f>"000140"</f>
        <v>000140</v>
      </c>
      <c r="M17" s="6">
        <v>43172</v>
      </c>
      <c r="N17" s="7">
        <v>17</v>
      </c>
      <c r="O17" s="7" t="str">
        <f>"004386"</f>
        <v>004386</v>
      </c>
      <c r="P17" s="6">
        <v>43686</v>
      </c>
      <c r="Q17" s="11">
        <v>44.454999999999998</v>
      </c>
      <c r="R17" s="11">
        <v>5.3787000000000003</v>
      </c>
      <c r="S17" s="11">
        <v>39.076300000000003</v>
      </c>
      <c r="T17" s="7">
        <v>158</v>
      </c>
      <c r="U17" s="6">
        <v>43696</v>
      </c>
      <c r="V17" s="7">
        <v>9902963559</v>
      </c>
      <c r="W17" s="10" t="s">
        <v>86</v>
      </c>
      <c r="X17" s="7" t="s">
        <v>63</v>
      </c>
      <c r="Y17" s="10" t="s">
        <v>64</v>
      </c>
      <c r="Z17" s="7" t="s">
        <v>46</v>
      </c>
      <c r="AA17" s="10" t="s">
        <v>75</v>
      </c>
      <c r="AB17" s="11">
        <f t="shared" si="1"/>
        <v>0.44455</v>
      </c>
    </row>
    <row r="18" spans="1:28" x14ac:dyDescent="0.35">
      <c r="A18" s="4">
        <v>6162</v>
      </c>
      <c r="B18" s="5" t="s">
        <v>83</v>
      </c>
      <c r="C18" s="6">
        <v>43696</v>
      </c>
      <c r="D18" s="7">
        <v>197</v>
      </c>
      <c r="E18" s="8" t="s">
        <v>48</v>
      </c>
      <c r="F18" s="7" t="s">
        <v>87</v>
      </c>
      <c r="G18" s="10" t="s">
        <v>88</v>
      </c>
      <c r="H18" s="7" t="str">
        <f>"000082"</f>
        <v>000082</v>
      </c>
      <c r="I18" s="6">
        <v>43029</v>
      </c>
      <c r="J18" s="7" t="str">
        <f>"000050"</f>
        <v>000050</v>
      </c>
      <c r="K18" s="6">
        <v>43160</v>
      </c>
      <c r="L18" s="7" t="str">
        <f>"000141"</f>
        <v>000141</v>
      </c>
      <c r="M18" s="6">
        <v>43172</v>
      </c>
      <c r="N18" s="7">
        <v>17</v>
      </c>
      <c r="O18" s="7" t="str">
        <f>"004387"</f>
        <v>004387</v>
      </c>
      <c r="P18" s="6">
        <v>43686</v>
      </c>
      <c r="Q18" s="11">
        <v>44.95</v>
      </c>
      <c r="R18" s="11">
        <v>6.1208</v>
      </c>
      <c r="S18" s="11">
        <v>38.8292</v>
      </c>
      <c r="T18" s="7">
        <v>158</v>
      </c>
      <c r="U18" s="6">
        <v>43696</v>
      </c>
      <c r="V18" s="7">
        <v>9902963559</v>
      </c>
      <c r="W18" s="10" t="s">
        <v>89</v>
      </c>
      <c r="X18" s="7" t="s">
        <v>39</v>
      </c>
      <c r="Y18" s="10" t="s">
        <v>40</v>
      </c>
      <c r="Z18" s="7" t="s">
        <v>46</v>
      </c>
      <c r="AA18" s="10" t="s">
        <v>75</v>
      </c>
      <c r="AB18" s="11">
        <f t="shared" si="1"/>
        <v>0.44950000000000001</v>
      </c>
    </row>
    <row r="19" spans="1:28" x14ac:dyDescent="0.35">
      <c r="A19" s="4">
        <v>6163</v>
      </c>
      <c r="B19" s="5" t="s">
        <v>83</v>
      </c>
      <c r="C19" s="6">
        <v>43696</v>
      </c>
      <c r="D19" s="7">
        <v>197</v>
      </c>
      <c r="E19" s="8" t="s">
        <v>48</v>
      </c>
      <c r="F19" s="7" t="s">
        <v>90</v>
      </c>
      <c r="G19" s="10" t="s">
        <v>91</v>
      </c>
      <c r="H19" s="7" t="str">
        <f>"000086"</f>
        <v>000086</v>
      </c>
      <c r="I19" s="6">
        <v>43029</v>
      </c>
      <c r="J19" s="7" t="str">
        <f>"000051"</f>
        <v>000051</v>
      </c>
      <c r="K19" s="6">
        <v>43160</v>
      </c>
      <c r="L19" s="7" t="str">
        <f>"000142"</f>
        <v>000142</v>
      </c>
      <c r="M19" s="6">
        <v>43172</v>
      </c>
      <c r="N19" s="7">
        <v>17</v>
      </c>
      <c r="O19" s="7" t="str">
        <f>"004388"</f>
        <v>004388</v>
      </c>
      <c r="P19" s="6">
        <v>43686</v>
      </c>
      <c r="Q19" s="11">
        <v>49.134</v>
      </c>
      <c r="R19" s="11">
        <v>6.6717000000000004</v>
      </c>
      <c r="S19" s="11">
        <v>42.462299999999999</v>
      </c>
      <c r="T19" s="7">
        <v>158</v>
      </c>
      <c r="U19" s="6">
        <v>43696</v>
      </c>
      <c r="V19" s="7">
        <v>9902963559</v>
      </c>
      <c r="W19" s="10" t="s">
        <v>92</v>
      </c>
      <c r="X19" s="7" t="s">
        <v>39</v>
      </c>
      <c r="Y19" s="10" t="s">
        <v>40</v>
      </c>
      <c r="Z19" s="7" t="s">
        <v>46</v>
      </c>
      <c r="AA19" s="10" t="s">
        <v>75</v>
      </c>
      <c r="AB19" s="11">
        <f t="shared" si="1"/>
        <v>0.49134</v>
      </c>
    </row>
    <row r="20" spans="1:28" x14ac:dyDescent="0.35">
      <c r="A20" s="4">
        <v>6164</v>
      </c>
      <c r="B20" s="5" t="s">
        <v>83</v>
      </c>
      <c r="C20" s="6">
        <v>43696</v>
      </c>
      <c r="D20" s="7">
        <v>197</v>
      </c>
      <c r="E20" s="8" t="s">
        <v>48</v>
      </c>
      <c r="F20" s="7" t="s">
        <v>93</v>
      </c>
      <c r="G20" s="10" t="s">
        <v>94</v>
      </c>
      <c r="H20" s="7" t="str">
        <f>"000085"</f>
        <v>000085</v>
      </c>
      <c r="I20" s="6">
        <v>43029</v>
      </c>
      <c r="J20" s="7" t="str">
        <f>"000055"</f>
        <v>000055</v>
      </c>
      <c r="K20" s="6">
        <v>43164</v>
      </c>
      <c r="L20" s="7" t="str">
        <f>"000143"</f>
        <v>000143</v>
      </c>
      <c r="M20" s="6">
        <v>43172</v>
      </c>
      <c r="N20" s="7">
        <v>17</v>
      </c>
      <c r="O20" s="7" t="str">
        <f>"004389"</f>
        <v>004389</v>
      </c>
      <c r="P20" s="6">
        <v>43686</v>
      </c>
      <c r="Q20" s="11">
        <v>45.45</v>
      </c>
      <c r="R20" s="11">
        <v>6.3135000000000003</v>
      </c>
      <c r="S20" s="11">
        <v>39.136499999999998</v>
      </c>
      <c r="T20" s="7">
        <v>158</v>
      </c>
      <c r="U20" s="6">
        <v>43696</v>
      </c>
      <c r="V20" s="7">
        <v>9902963559</v>
      </c>
      <c r="W20" s="10" t="s">
        <v>95</v>
      </c>
      <c r="X20" s="7" t="s">
        <v>63</v>
      </c>
      <c r="Y20" s="10" t="s">
        <v>64</v>
      </c>
      <c r="Z20" s="7" t="s">
        <v>46</v>
      </c>
      <c r="AA20" s="10" t="s">
        <v>75</v>
      </c>
      <c r="AB20" s="11">
        <f t="shared" si="1"/>
        <v>0.45450000000000002</v>
      </c>
    </row>
    <row r="21" spans="1:28" x14ac:dyDescent="0.35">
      <c r="A21" s="4">
        <v>6165</v>
      </c>
      <c r="B21" s="5" t="s">
        <v>83</v>
      </c>
      <c r="C21" s="6">
        <v>43696</v>
      </c>
      <c r="D21" s="7">
        <v>197</v>
      </c>
      <c r="E21" s="8" t="s">
        <v>48</v>
      </c>
      <c r="F21" s="7" t="s">
        <v>96</v>
      </c>
      <c r="G21" s="10" t="s">
        <v>97</v>
      </c>
      <c r="H21" s="7" t="str">
        <f>"000083"</f>
        <v>000083</v>
      </c>
      <c r="I21" s="6">
        <v>43029</v>
      </c>
      <c r="J21" s="7" t="str">
        <f>"000049"</f>
        <v>000049</v>
      </c>
      <c r="K21" s="6">
        <v>43160</v>
      </c>
      <c r="L21" s="7" t="str">
        <f>"000144"</f>
        <v>000144</v>
      </c>
      <c r="M21" s="6">
        <v>43172</v>
      </c>
      <c r="N21" s="7">
        <v>17</v>
      </c>
      <c r="O21" s="7" t="str">
        <f>"004390"</f>
        <v>004390</v>
      </c>
      <c r="P21" s="6">
        <v>43686</v>
      </c>
      <c r="Q21" s="11">
        <v>36.859000000000002</v>
      </c>
      <c r="R21" s="11">
        <v>5.0739000000000001</v>
      </c>
      <c r="S21" s="11">
        <v>31.7851</v>
      </c>
      <c r="T21" s="7">
        <v>158</v>
      </c>
      <c r="U21" s="6">
        <v>43696</v>
      </c>
      <c r="V21" s="7">
        <v>9902963559</v>
      </c>
      <c r="W21" s="10" t="s">
        <v>89</v>
      </c>
      <c r="X21" s="7" t="s">
        <v>39</v>
      </c>
      <c r="Y21" s="10" t="s">
        <v>40</v>
      </c>
      <c r="Z21" s="7" t="s">
        <v>46</v>
      </c>
      <c r="AA21" s="10" t="s">
        <v>75</v>
      </c>
      <c r="AB21" s="11">
        <f t="shared" si="1"/>
        <v>0.36859000000000003</v>
      </c>
    </row>
    <row r="22" spans="1:28" x14ac:dyDescent="0.35">
      <c r="A22" s="4">
        <v>6166</v>
      </c>
      <c r="B22" s="5" t="s">
        <v>98</v>
      </c>
      <c r="C22" s="6">
        <v>43719</v>
      </c>
      <c r="D22" s="7">
        <v>197</v>
      </c>
      <c r="E22" s="8" t="s">
        <v>48</v>
      </c>
      <c r="F22" s="7" t="s">
        <v>49</v>
      </c>
      <c r="G22" s="10" t="s">
        <v>50</v>
      </c>
      <c r="H22" s="7" t="str">
        <f>"000014"</f>
        <v>000014</v>
      </c>
      <c r="I22" s="6">
        <v>43191</v>
      </c>
      <c r="J22" s="7" t="str">
        <f>"000035"</f>
        <v>000035</v>
      </c>
      <c r="K22" s="6">
        <v>43683</v>
      </c>
      <c r="L22" s="7" t="str">
        <f>"000034"</f>
        <v>000034</v>
      </c>
      <c r="M22" s="6">
        <v>43684</v>
      </c>
      <c r="N22" s="7">
        <v>16</v>
      </c>
      <c r="O22" s="7" t="str">
        <f>"004899"</f>
        <v>004899</v>
      </c>
      <c r="P22" s="6">
        <v>43711</v>
      </c>
      <c r="Q22" s="11">
        <v>6.0058100000000003</v>
      </c>
      <c r="R22" s="11">
        <v>0.84408000000000005</v>
      </c>
      <c r="S22" s="11">
        <v>5.1617300000000004</v>
      </c>
      <c r="T22" s="7">
        <v>179</v>
      </c>
      <c r="U22" s="6">
        <v>43719</v>
      </c>
      <c r="V22" s="7">
        <v>9945811466</v>
      </c>
      <c r="W22" s="10" t="s">
        <v>51</v>
      </c>
      <c r="X22" s="7" t="s">
        <v>34</v>
      </c>
      <c r="Y22" s="10" t="s">
        <v>33</v>
      </c>
      <c r="Z22" s="7" t="s">
        <v>41</v>
      </c>
      <c r="AA22" s="10" t="s">
        <v>42</v>
      </c>
      <c r="AB22" s="11">
        <f t="shared" si="1"/>
        <v>6.0058100000000003E-2</v>
      </c>
    </row>
    <row r="23" spans="1:28" x14ac:dyDescent="0.35">
      <c r="A23" s="4">
        <v>6167</v>
      </c>
      <c r="B23" s="5" t="s">
        <v>98</v>
      </c>
      <c r="C23" s="6">
        <v>43731</v>
      </c>
      <c r="D23" s="7">
        <v>197</v>
      </c>
      <c r="E23" s="8" t="s">
        <v>48</v>
      </c>
      <c r="F23" s="7" t="s">
        <v>99</v>
      </c>
      <c r="G23" s="10" t="s">
        <v>100</v>
      </c>
      <c r="H23" s="7" t="str">
        <f>"000074"</f>
        <v>000074</v>
      </c>
      <c r="I23" s="6">
        <v>42850</v>
      </c>
      <c r="J23" s="7" t="str">
        <f>"000022"</f>
        <v>000022</v>
      </c>
      <c r="K23" s="6">
        <v>43239</v>
      </c>
      <c r="L23" s="7" t="str">
        <f>"000113"</f>
        <v>000113</v>
      </c>
      <c r="M23" s="6">
        <v>43250</v>
      </c>
      <c r="N23" s="7">
        <v>17</v>
      </c>
      <c r="O23" s="7" t="str">
        <f>"005210"</f>
        <v>005210</v>
      </c>
      <c r="P23" s="6">
        <v>43727</v>
      </c>
      <c r="Q23" s="11">
        <v>19.878</v>
      </c>
      <c r="R23" s="11">
        <v>2.1320999999999999</v>
      </c>
      <c r="S23" s="11">
        <v>17.745899999999999</v>
      </c>
      <c r="T23" s="7">
        <v>197</v>
      </c>
      <c r="U23" s="6">
        <v>43731</v>
      </c>
      <c r="V23" s="7">
        <v>9900155965</v>
      </c>
      <c r="W23" s="10" t="s">
        <v>74</v>
      </c>
      <c r="X23" s="7" t="s">
        <v>30</v>
      </c>
      <c r="Y23" s="10" t="s">
        <v>31</v>
      </c>
      <c r="Z23" s="7" t="s">
        <v>46</v>
      </c>
      <c r="AA23" s="10" t="s">
        <v>75</v>
      </c>
      <c r="AB23" s="11">
        <f t="shared" si="1"/>
        <v>0.19878000000000001</v>
      </c>
    </row>
    <row r="24" spans="1:28" x14ac:dyDescent="0.35">
      <c r="A24" s="4">
        <v>6168</v>
      </c>
      <c r="B24" s="5" t="s">
        <v>101</v>
      </c>
      <c r="C24" s="6">
        <v>43757</v>
      </c>
      <c r="D24" s="4">
        <v>197</v>
      </c>
      <c r="E24" s="8" t="s">
        <v>48</v>
      </c>
      <c r="F24" s="7" t="s">
        <v>102</v>
      </c>
      <c r="G24" s="8" t="s">
        <v>103</v>
      </c>
      <c r="H24" s="7" t="str">
        <f>"000293"</f>
        <v>000293</v>
      </c>
      <c r="I24" s="6">
        <v>43140</v>
      </c>
      <c r="J24" s="7" t="str">
        <f>"000012"</f>
        <v>000012</v>
      </c>
      <c r="K24" s="6">
        <v>43216</v>
      </c>
      <c r="L24" s="7" t="str">
        <f>"000047"</f>
        <v>000047</v>
      </c>
      <c r="M24" s="6">
        <v>43220</v>
      </c>
      <c r="N24" s="7">
        <v>18</v>
      </c>
      <c r="O24" s="7" t="str">
        <f>"005602"</f>
        <v>005602</v>
      </c>
      <c r="P24" s="6">
        <v>43739</v>
      </c>
      <c r="Q24" s="9">
        <v>28.765999999999998</v>
      </c>
      <c r="R24" s="9">
        <v>3.6768000000000001</v>
      </c>
      <c r="S24" s="9">
        <v>25.089200000000002</v>
      </c>
      <c r="T24" s="7">
        <v>13</v>
      </c>
      <c r="U24" s="6">
        <v>43757</v>
      </c>
      <c r="V24" s="7">
        <v>8147005868</v>
      </c>
      <c r="W24" s="8" t="s">
        <v>104</v>
      </c>
      <c r="X24" s="7" t="s">
        <v>105</v>
      </c>
      <c r="Y24" s="8" t="s">
        <v>106</v>
      </c>
      <c r="Z24" s="7" t="s">
        <v>46</v>
      </c>
      <c r="AA24" s="8" t="s">
        <v>75</v>
      </c>
      <c r="AB24" s="9">
        <v>0.28765999999999997</v>
      </c>
    </row>
    <row r="25" spans="1:28" x14ac:dyDescent="0.35">
      <c r="A25" s="4">
        <v>6169</v>
      </c>
      <c r="B25" s="5" t="s">
        <v>101</v>
      </c>
      <c r="C25" s="6">
        <v>43757</v>
      </c>
      <c r="D25" s="4">
        <v>197</v>
      </c>
      <c r="E25" s="8" t="s">
        <v>48</v>
      </c>
      <c r="F25" s="7" t="s">
        <v>107</v>
      </c>
      <c r="G25" s="8" t="s">
        <v>108</v>
      </c>
      <c r="H25" s="7" t="str">
        <f>"000292"</f>
        <v>000292</v>
      </c>
      <c r="I25" s="6">
        <v>43140</v>
      </c>
      <c r="J25" s="7" t="str">
        <f>"000011"</f>
        <v>000011</v>
      </c>
      <c r="K25" s="6">
        <v>43216</v>
      </c>
      <c r="L25" s="7" t="str">
        <f>"000048"</f>
        <v>000048</v>
      </c>
      <c r="M25" s="6">
        <v>43220</v>
      </c>
      <c r="N25" s="7">
        <v>18</v>
      </c>
      <c r="O25" s="7" t="str">
        <f>"005603"</f>
        <v>005603</v>
      </c>
      <c r="P25" s="6">
        <v>43739</v>
      </c>
      <c r="Q25" s="9">
        <v>28.486999999999998</v>
      </c>
      <c r="R25" s="9">
        <v>3.6452</v>
      </c>
      <c r="S25" s="9">
        <v>24.841799999999999</v>
      </c>
      <c r="T25" s="7">
        <v>13</v>
      </c>
      <c r="U25" s="6">
        <v>43757</v>
      </c>
      <c r="V25" s="7">
        <v>8147005868</v>
      </c>
      <c r="W25" s="8" t="s">
        <v>104</v>
      </c>
      <c r="X25" s="7" t="s">
        <v>105</v>
      </c>
      <c r="Y25" s="8" t="s">
        <v>106</v>
      </c>
      <c r="Z25" s="7" t="s">
        <v>46</v>
      </c>
      <c r="AA25" s="8" t="s">
        <v>75</v>
      </c>
      <c r="AB25" s="9">
        <v>0.28486999999999996</v>
      </c>
    </row>
    <row r="26" spans="1:28" x14ac:dyDescent="0.35">
      <c r="A26" s="4">
        <v>6170</v>
      </c>
      <c r="B26" s="5" t="s">
        <v>109</v>
      </c>
      <c r="C26" s="6">
        <v>43795</v>
      </c>
      <c r="D26" s="4">
        <v>197</v>
      </c>
      <c r="E26" s="8" t="s">
        <v>48</v>
      </c>
      <c r="F26" s="7" t="s">
        <v>110</v>
      </c>
      <c r="G26" s="8" t="s">
        <v>111</v>
      </c>
      <c r="H26" s="7" t="str">
        <f>"000064"</f>
        <v>000064</v>
      </c>
      <c r="I26" s="6">
        <v>43245</v>
      </c>
      <c r="J26" s="7" t="str">
        <f>"000008"</f>
        <v>000008</v>
      </c>
      <c r="K26" s="6">
        <v>43245</v>
      </c>
      <c r="L26" s="7" t="str">
        <f>"000005"</f>
        <v>000005</v>
      </c>
      <c r="M26" s="6">
        <v>43258</v>
      </c>
      <c r="N26" s="7">
        <v>17</v>
      </c>
      <c r="O26" s="7" t="str">
        <f>"006227"</f>
        <v>006227</v>
      </c>
      <c r="P26" s="6">
        <v>43783</v>
      </c>
      <c r="Q26" s="9">
        <v>19.260079999999999</v>
      </c>
      <c r="R26" s="9">
        <v>0.84753000000000001</v>
      </c>
      <c r="S26" s="9">
        <v>18.41255</v>
      </c>
      <c r="T26" s="7">
        <v>13</v>
      </c>
      <c r="U26" s="6">
        <v>43795</v>
      </c>
      <c r="V26" s="7">
        <v>7892710027</v>
      </c>
      <c r="W26" s="8" t="s">
        <v>112</v>
      </c>
      <c r="X26" s="7" t="s">
        <v>30</v>
      </c>
      <c r="Y26" s="8" t="s">
        <v>31</v>
      </c>
      <c r="Z26" s="7" t="s">
        <v>41</v>
      </c>
      <c r="AA26" s="8" t="s">
        <v>42</v>
      </c>
      <c r="AB26" s="9">
        <v>0.19260079999999999</v>
      </c>
    </row>
    <row r="27" spans="1:28" x14ac:dyDescent="0.35">
      <c r="A27" s="4">
        <v>6171</v>
      </c>
      <c r="B27" s="5" t="s">
        <v>109</v>
      </c>
      <c r="C27" s="6">
        <v>43795</v>
      </c>
      <c r="D27" s="4">
        <v>197</v>
      </c>
      <c r="E27" s="8" t="s">
        <v>48</v>
      </c>
      <c r="F27" s="7" t="s">
        <v>113</v>
      </c>
      <c r="G27" s="8" t="s">
        <v>114</v>
      </c>
      <c r="H27" s="7" t="str">
        <f>"000114"</f>
        <v>000114</v>
      </c>
      <c r="I27" s="6">
        <v>42613</v>
      </c>
      <c r="J27" s="7" t="str">
        <f>"000038"</f>
        <v>000038</v>
      </c>
      <c r="K27" s="6">
        <v>42916</v>
      </c>
      <c r="L27" s="7" t="str">
        <f>"000144"</f>
        <v>000144</v>
      </c>
      <c r="M27" s="6">
        <v>42916</v>
      </c>
      <c r="N27" s="7">
        <v>16</v>
      </c>
      <c r="O27" s="7" t="str">
        <f>"006314"</f>
        <v>006314</v>
      </c>
      <c r="P27" s="6">
        <v>43791</v>
      </c>
      <c r="Q27" s="9">
        <v>18.64</v>
      </c>
      <c r="R27" s="9">
        <v>2.3597999999999999</v>
      </c>
      <c r="S27" s="9">
        <v>16.280200000000001</v>
      </c>
      <c r="T27" s="7">
        <v>13</v>
      </c>
      <c r="U27" s="6">
        <v>43795</v>
      </c>
      <c r="V27" s="7">
        <v>9986096015</v>
      </c>
      <c r="W27" s="8" t="s">
        <v>115</v>
      </c>
      <c r="X27" s="7" t="s">
        <v>30</v>
      </c>
      <c r="Y27" s="8" t="s">
        <v>31</v>
      </c>
      <c r="Z27" s="7" t="s">
        <v>46</v>
      </c>
      <c r="AA27" s="8" t="s">
        <v>75</v>
      </c>
      <c r="AB27" s="9">
        <v>0.18640000000000001</v>
      </c>
    </row>
    <row r="28" spans="1:28" x14ac:dyDescent="0.35">
      <c r="A28" s="4">
        <v>6172</v>
      </c>
      <c r="B28" s="5" t="s">
        <v>116</v>
      </c>
      <c r="C28" s="6">
        <v>43801</v>
      </c>
      <c r="D28" s="4">
        <v>197</v>
      </c>
      <c r="E28" s="8" t="s">
        <v>48</v>
      </c>
      <c r="F28" s="7" t="s">
        <v>117</v>
      </c>
      <c r="G28" s="8" t="s">
        <v>118</v>
      </c>
      <c r="H28" s="7" t="str">
        <f>"000218"</f>
        <v>000218</v>
      </c>
      <c r="I28" s="6">
        <v>43530</v>
      </c>
      <c r="J28" s="7" t="str">
        <f>"000043"</f>
        <v>000043</v>
      </c>
      <c r="K28" s="6">
        <v>43706</v>
      </c>
      <c r="L28" s="7" t="str">
        <f>"000155"</f>
        <v>000155</v>
      </c>
      <c r="M28" s="6">
        <v>43708</v>
      </c>
      <c r="N28" s="7">
        <v>18</v>
      </c>
      <c r="O28" s="7" t="str">
        <f>"006401"</f>
        <v>006401</v>
      </c>
      <c r="P28" s="6">
        <v>43794</v>
      </c>
      <c r="Q28" s="9">
        <v>13.72</v>
      </c>
      <c r="R28" s="9">
        <v>1.6741999999999999</v>
      </c>
      <c r="S28" s="9">
        <v>12.0458</v>
      </c>
      <c r="T28" s="7">
        <v>13</v>
      </c>
      <c r="U28" s="6">
        <v>43801</v>
      </c>
      <c r="V28" s="7">
        <v>9902833363</v>
      </c>
      <c r="W28" s="8" t="s">
        <v>119</v>
      </c>
      <c r="X28" s="7" t="s">
        <v>120</v>
      </c>
      <c r="Y28" s="8" t="s">
        <v>121</v>
      </c>
      <c r="Z28" s="7" t="s">
        <v>46</v>
      </c>
      <c r="AA28" s="8" t="s">
        <v>75</v>
      </c>
      <c r="AB28" s="9">
        <v>0.13720000000000002</v>
      </c>
    </row>
    <row r="29" spans="1:28" x14ac:dyDescent="0.35">
      <c r="A29" s="4">
        <v>6173</v>
      </c>
      <c r="B29" s="5" t="s">
        <v>116</v>
      </c>
      <c r="C29" s="6">
        <v>43801</v>
      </c>
      <c r="D29" s="4">
        <v>197</v>
      </c>
      <c r="E29" s="8" t="s">
        <v>48</v>
      </c>
      <c r="F29" s="7" t="s">
        <v>122</v>
      </c>
      <c r="G29" s="8" t="s">
        <v>123</v>
      </c>
      <c r="H29" s="7" t="str">
        <f>"000219"</f>
        <v>000219</v>
      </c>
      <c r="I29" s="6">
        <v>43530</v>
      </c>
      <c r="J29" s="7" t="str">
        <f>"000041"</f>
        <v>000041</v>
      </c>
      <c r="K29" s="6">
        <v>43705</v>
      </c>
      <c r="L29" s="7" t="str">
        <f>"000154"</f>
        <v>000154</v>
      </c>
      <c r="M29" s="6">
        <v>43708</v>
      </c>
      <c r="N29" s="7">
        <v>18</v>
      </c>
      <c r="O29" s="7" t="str">
        <f>"006402"</f>
        <v>006402</v>
      </c>
      <c r="P29" s="6">
        <v>43794</v>
      </c>
      <c r="Q29" s="9">
        <v>4.2069999999999999</v>
      </c>
      <c r="R29" s="9">
        <v>0.49414000000000002</v>
      </c>
      <c r="S29" s="9">
        <v>3.71286</v>
      </c>
      <c r="T29" s="7">
        <v>13</v>
      </c>
      <c r="U29" s="6">
        <v>43801</v>
      </c>
      <c r="V29" s="7">
        <v>9902833363</v>
      </c>
      <c r="W29" s="8" t="s">
        <v>119</v>
      </c>
      <c r="X29" s="7" t="s">
        <v>124</v>
      </c>
      <c r="Y29" s="8" t="s">
        <v>125</v>
      </c>
      <c r="Z29" s="7" t="s">
        <v>46</v>
      </c>
      <c r="AA29" s="8" t="s">
        <v>75</v>
      </c>
      <c r="AB29" s="9">
        <v>4.2069999999999996E-2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Manjunath HL</dc:creator>
  <cp:lastModifiedBy>Manjunath HL</cp:lastModifiedBy>
  <dcterms:created xsi:type="dcterms:W3CDTF">2019-07-02T06:05:12Z</dcterms:created>
  <dcterms:modified xsi:type="dcterms:W3CDTF">2020-01-30T07:09:10Z</dcterms:modified>
</cp:coreProperties>
</file>