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esktop\BPR Q1 Q2 Q3\Contractor Bill Payment (Bill Register) Q1 Q2 Q3\"/>
    </mc:Choice>
  </mc:AlternateContent>
  <bookViews>
    <workbookView xWindow="0" yWindow="0" windowWidth="11790" windowHeight="563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6" i="1" l="1"/>
  <c r="L26" i="1"/>
  <c r="J26" i="1"/>
  <c r="H26" i="1"/>
  <c r="O25" i="1"/>
  <c r="L25" i="1"/>
  <c r="J25" i="1"/>
  <c r="H25" i="1"/>
  <c r="O24" i="1"/>
  <c r="L24" i="1"/>
  <c r="J24" i="1"/>
  <c r="H24" i="1"/>
  <c r="O23" i="1"/>
  <c r="L23" i="1"/>
  <c r="J23" i="1"/>
  <c r="H23" i="1"/>
  <c r="O22" i="1"/>
  <c r="L22" i="1"/>
  <c r="J22" i="1"/>
  <c r="H22" i="1"/>
  <c r="O21" i="1"/>
  <c r="L21" i="1"/>
  <c r="J21" i="1"/>
  <c r="H21" i="1"/>
  <c r="O20" i="1"/>
  <c r="L20" i="1"/>
  <c r="J20" i="1"/>
  <c r="H20" i="1"/>
  <c r="AB19" i="1"/>
  <c r="O19" i="1"/>
  <c r="L19" i="1"/>
  <c r="J19" i="1"/>
  <c r="H19" i="1"/>
  <c r="AB18" i="1"/>
  <c r="O18" i="1"/>
  <c r="L18" i="1"/>
  <c r="J18" i="1"/>
  <c r="H18" i="1"/>
  <c r="AB17" i="1"/>
  <c r="O17" i="1"/>
  <c r="L17" i="1"/>
  <c r="J17" i="1"/>
  <c r="H17" i="1"/>
  <c r="AB16" i="1"/>
  <c r="O16" i="1"/>
  <c r="L16" i="1"/>
  <c r="J16" i="1"/>
  <c r="H16" i="1"/>
  <c r="AB15" i="1"/>
  <c r="O15" i="1"/>
  <c r="L15" i="1"/>
  <c r="J15" i="1"/>
  <c r="H15" i="1"/>
  <c r="AB14" i="1"/>
  <c r="O14" i="1"/>
  <c r="L14" i="1"/>
  <c r="J14" i="1"/>
  <c r="H14" i="1"/>
  <c r="AB13" i="1"/>
  <c r="O13" i="1"/>
  <c r="L13" i="1"/>
  <c r="J13" i="1"/>
  <c r="H13" i="1"/>
  <c r="AB12" i="1"/>
  <c r="O12" i="1"/>
  <c r="L12" i="1"/>
  <c r="J12" i="1"/>
  <c r="H12" i="1"/>
  <c r="AB11" i="1"/>
  <c r="O11" i="1"/>
  <c r="L11" i="1"/>
  <c r="J11" i="1"/>
  <c r="H11" i="1"/>
  <c r="AB10" i="1"/>
  <c r="O10" i="1"/>
  <c r="L10" i="1"/>
  <c r="J10" i="1"/>
  <c r="H10" i="1"/>
  <c r="AB9" i="1"/>
  <c r="O9" i="1"/>
  <c r="L9" i="1"/>
  <c r="J9" i="1"/>
  <c r="H9" i="1"/>
  <c r="O8" i="1"/>
  <c r="L8" i="1"/>
  <c r="J8" i="1"/>
  <c r="H8" i="1"/>
  <c r="AB7" i="1"/>
  <c r="O7" i="1"/>
  <c r="L7" i="1"/>
  <c r="J7" i="1"/>
  <c r="H7" i="1"/>
  <c r="AB6" i="1"/>
  <c r="O6" i="1"/>
  <c r="L6" i="1"/>
  <c r="J6" i="1"/>
  <c r="H6" i="1"/>
  <c r="AB5" i="1"/>
  <c r="O5" i="1"/>
  <c r="L5" i="1"/>
  <c r="J5" i="1"/>
  <c r="H5" i="1"/>
  <c r="AB4" i="1"/>
  <c r="O4" i="1"/>
  <c r="L4" i="1"/>
  <c r="J4" i="1"/>
  <c r="H4" i="1"/>
  <c r="AB3" i="1"/>
  <c r="O3" i="1"/>
  <c r="L3" i="1"/>
  <c r="J3" i="1"/>
  <c r="H3" i="1"/>
  <c r="AB2" i="1"/>
  <c r="O2" i="1"/>
  <c r="L2" i="1"/>
  <c r="J2" i="1"/>
  <c r="H2" i="1"/>
</calcChain>
</file>

<file path=xl/sharedStrings.xml><?xml version="1.0" encoding="utf-8"?>
<sst xmlns="http://schemas.openxmlformats.org/spreadsheetml/2006/main" count="253" uniqueCount="107">
  <si>
    <t>SL No</t>
  </si>
  <si>
    <t>Month</t>
  </si>
  <si>
    <t>Date</t>
  </si>
  <si>
    <t>Ward_No</t>
  </si>
  <si>
    <t>Ward_Name</t>
  </si>
  <si>
    <t>Job_Code</t>
  </si>
  <si>
    <t>Job_Description</t>
  </si>
  <si>
    <t>Work_ Order</t>
  </si>
  <si>
    <t>Work_Order_Date</t>
  </si>
  <si>
    <t>Sub Bill Register_No</t>
  </si>
  <si>
    <t>Sub Bill Register_Date</t>
  </si>
  <si>
    <t>Bill Register No</t>
  </si>
  <si>
    <t>Bill Register Date</t>
  </si>
  <si>
    <t>Job Code Year</t>
  </si>
  <si>
    <t>CBR_No</t>
  </si>
  <si>
    <t>CBR_Date</t>
  </si>
  <si>
    <t>Gross_ Amount In Lakhs</t>
  </si>
  <si>
    <t>Deduction In Lakhs</t>
  </si>
  <si>
    <t>Nett_ Amount In Lakhs</t>
  </si>
  <si>
    <t>RTGS_No</t>
  </si>
  <si>
    <t>RTGS_Date</t>
  </si>
  <si>
    <t>Contractor Number</t>
  </si>
  <si>
    <t>Contractor_Name</t>
  </si>
  <si>
    <t>P_Code</t>
  </si>
  <si>
    <t>Budget_Head</t>
  </si>
  <si>
    <t>Budget_ Head_ID</t>
  </si>
  <si>
    <t>Engineer Details</t>
  </si>
  <si>
    <t>Gross_ Amount In Cr</t>
  </si>
  <si>
    <t>April</t>
  </si>
  <si>
    <t>P0300</t>
  </si>
  <si>
    <t>M and R to Street Lights - Replacement of Burnt Bulbs etc. (Package)</t>
  </si>
  <si>
    <t>June</t>
  </si>
  <si>
    <t>P1771</t>
  </si>
  <si>
    <t>Zone Works - POW Works</t>
  </si>
  <si>
    <t>May</t>
  </si>
  <si>
    <t>P2178</t>
  </si>
  <si>
    <t>Works sanctioned by Dy. Mayor</t>
  </si>
  <si>
    <t>ddo089</t>
  </si>
  <si>
    <t xml:space="preserve"> Assistant Executive Engineer Electrical East Zone</t>
  </si>
  <si>
    <t>ddo077</t>
  </si>
  <si>
    <t xml:space="preserve"> Assistant Executive Engineer Hebbal East Zone</t>
  </si>
  <si>
    <t>Ganga Nagara</t>
  </si>
  <si>
    <t>020-17-000023</t>
  </si>
  <si>
    <t>MAINTAINANCE OF BOREWELL AND PIPELINE IN WARD NO. 20 GANGANGAR</t>
  </si>
  <si>
    <t>U.Ramesh</t>
  </si>
  <si>
    <t>020-16-000004</t>
  </si>
  <si>
    <t>Operation and Maintenance of street lights at Ganganagara and Hebbal area ward nos 20 and 21 Package E 2 for one year.</t>
  </si>
  <si>
    <t>M/s.Chaitanya Electricals</t>
  </si>
  <si>
    <t>020-17-000018</t>
  </si>
  <si>
    <t>IMPROVEMENT OF DRAIN AND PROVIDING AND LAYING CONCRETE ROAD  TO VASANTHAPPA BLOCK CROSS ROADS IN WARD NO. 20 GANGANGAR</t>
  </si>
  <si>
    <t>K SHANKAR REDDY</t>
  </si>
  <si>
    <t>020-17-000016</t>
  </si>
  <si>
    <t>Providing and laying Asphalt to 1st cross 2nd cross and cross roads at Ashwath nagar in ward no 20 Ganganagar</t>
  </si>
  <si>
    <t>SS Muralidharan</t>
  </si>
  <si>
    <t>020-18-000004</t>
  </si>
  <si>
    <t>Providing fencing to play ground at HMT Layout in ward no 20</t>
  </si>
  <si>
    <t>M/S. KRIDL LTD</t>
  </si>
  <si>
    <t>July</t>
  </si>
  <si>
    <t>August</t>
  </si>
  <si>
    <t>020-17-000013</t>
  </si>
  <si>
    <t>DEVELOPMENT OF RBI COLONY PARK IN WARD NO 20</t>
  </si>
  <si>
    <t>KRIDL</t>
  </si>
  <si>
    <t>P0311</t>
  </si>
  <si>
    <t>Landscape Development Of Parks/Medians/Boulevants and Circles(Janoodya Works)</t>
  </si>
  <si>
    <t>ddo075</t>
  </si>
  <si>
    <t xml:space="preserve"> Executive Engineer Project East Zone</t>
  </si>
  <si>
    <t>September</t>
  </si>
  <si>
    <t>020-16-000022</t>
  </si>
  <si>
    <t>PROVIDING CC ROAD IN ANDRA SC COLONY AT PILLAPPA BLOCK IN WARD NO 20 GANGA NAGAR</t>
  </si>
  <si>
    <t>P.Vishwanath</t>
  </si>
  <si>
    <t>P1878</t>
  </si>
  <si>
    <t>18per - Works (Bhagyajyothi, Sooru / Neeru Yojane and General) (54 Lakhs / New Wards)</t>
  </si>
  <si>
    <t>020-18-000008</t>
  </si>
  <si>
    <t>Providing Street lights fittings control wires timers and other accessories in KEB Layout and surrounding areas in ward no 20</t>
  </si>
  <si>
    <t>M/s.KRIDL</t>
  </si>
  <si>
    <t>P2415</t>
  </si>
  <si>
    <t>Reserve fund for TandF Committee</t>
  </si>
  <si>
    <t>020-18-000007</t>
  </si>
  <si>
    <t>Providing Street lights fittings control wires timers and other accessories in Weavers Colony Vasanthappa Block and surrounding areas in ward no 20</t>
  </si>
  <si>
    <t>020-18-000005</t>
  </si>
  <si>
    <t>Providing Street lights fittings control wires timers and other accessories in HMT Layout and surrounding areas in ward no 20</t>
  </si>
  <si>
    <t>020-18-000006</t>
  </si>
  <si>
    <t>Providing Street lights fittings control wires timers and other accessories in HGH Layout and surrounding areas in ward no 20</t>
  </si>
  <si>
    <t>020-17-000035</t>
  </si>
  <si>
    <t>Providing of Aerial bunch cable ACSR and control switches to major roads in Hebbal Constituency</t>
  </si>
  <si>
    <t>M/s Sri Lakshmi Varadaraja Electricals Stores</t>
  </si>
  <si>
    <t>P1517</t>
  </si>
  <si>
    <t>Upgrading Street Lighting of Bangalore - Major Roads</t>
  </si>
  <si>
    <t>020-17-000001</t>
  </si>
  <si>
    <t>Fixing of CCTV Cameras in main roads ,parks, markets, bustands and Pedistrain Subways in ganganagar ward no 20</t>
  </si>
  <si>
    <t>020-16-000023</t>
  </si>
  <si>
    <t>PROVIDING CC ROAD 9TH CROSS BHUVANESHWARI SLUM IN WARD NO 20 GANGA NAGAR</t>
  </si>
  <si>
    <t>Rajesh H.B</t>
  </si>
  <si>
    <t>October</t>
  </si>
  <si>
    <t>020-16-000024</t>
  </si>
  <si>
    <t>REPAIR WORKS TO SC/ST HOUSES AT BHUWANESHWARI SLUM PAPANNA SLUM AND GANGANAGARA GRAMATANA IN WARD NO 20 GANGANAGARA</t>
  </si>
  <si>
    <t>Rajkumar N</t>
  </si>
  <si>
    <t>P2021</t>
  </si>
  <si>
    <t>Purchase of Land and Construction of Houses, Hostels, Ambedkar Bhavan (Incl Prev yr Bal. Bills)</t>
  </si>
  <si>
    <t>020-16-000025</t>
  </si>
  <si>
    <t>REPAIR WORKS TO SC/ST HOUSES AT SUBRAMANYA COLONY AND HEBBAL A BLOCK IN WARD NO 20 GANGANAGARA</t>
  </si>
  <si>
    <t>020-18-000025</t>
  </si>
  <si>
    <t>Construction of Community hall in SV Layout in ward no 20 Ganganagara</t>
  </si>
  <si>
    <t>P3331</t>
  </si>
  <si>
    <t>Special Development works at Ward No.11,20,32,50,64,67,69,126,139,145,154,168,169,177,178,179,187,188,193 ( 19 wards Rs.3.00 Cr. Each)</t>
  </si>
  <si>
    <t>November</t>
  </si>
  <si>
    <t>December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</si>
</sst>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/>
    <xf numFmtId="1" fontId="3" fillId="0" borderId="1" xfId="0" applyNumberFormat="1" applyFont="1" applyBorder="1" applyAlignment="1">
      <alignment horizontal="center" vertical="center"/>
    </xf>
    <xf numFmtId="15" fontId="3" fillId="0" borderId="1" xfId="0" applyNumberFormat="1" applyFont="1" applyBorder="1" applyAlignment="1">
      <alignment horizontal="left" vertical="center"/>
    </xf>
    <xf numFmtId="15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2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vertical="center"/>
    </xf>
    <xf numFmtId="2" fontId="3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6"/>
  <sheetViews>
    <sheetView tabSelected="1" workbookViewId="0">
      <selection activeCell="A2" sqref="A2:XFD26"/>
    </sheetView>
  </sheetViews>
  <sheetFormatPr defaultRowHeight="14.5" x14ac:dyDescent="0.35"/>
  <cols>
    <col min="1" max="1" width="5" bestFit="1" customWidth="1"/>
    <col min="2" max="2" width="6.26953125" bestFit="1" customWidth="1"/>
    <col min="3" max="3" width="9.54296875" bestFit="1" customWidth="1"/>
    <col min="5" max="5" width="11.36328125" bestFit="1" customWidth="1"/>
    <col min="6" max="6" width="13.26953125" bestFit="1" customWidth="1"/>
    <col min="7" max="7" width="31.81640625" customWidth="1"/>
    <col min="16" max="16" width="9.54296875" bestFit="1" customWidth="1"/>
    <col min="21" max="21" width="9.54296875" bestFit="1" customWidth="1"/>
    <col min="27" max="27" width="16.81640625" customWidth="1"/>
  </cols>
  <sheetData>
    <row r="1" spans="1:28" s="3" customFormat="1" ht="24" customHeigh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1" t="s">
        <v>14</v>
      </c>
      <c r="P1" s="1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1" t="s">
        <v>20</v>
      </c>
      <c r="V1" s="2" t="s">
        <v>21</v>
      </c>
      <c r="W1" s="1" t="s">
        <v>22</v>
      </c>
      <c r="X1" s="1" t="s">
        <v>23</v>
      </c>
      <c r="Y1" s="1" t="s">
        <v>24</v>
      </c>
      <c r="Z1" s="2" t="s">
        <v>25</v>
      </c>
      <c r="AA1" s="1" t="s">
        <v>26</v>
      </c>
      <c r="AB1" s="2" t="s">
        <v>27</v>
      </c>
    </row>
    <row r="2" spans="1:28" s="4" customFormat="1" ht="13" x14ac:dyDescent="0.3">
      <c r="A2" s="5">
        <v>719</v>
      </c>
      <c r="B2" s="6" t="s">
        <v>28</v>
      </c>
      <c r="C2" s="7">
        <v>43566</v>
      </c>
      <c r="D2" s="8">
        <v>20</v>
      </c>
      <c r="E2" s="9" t="s">
        <v>41</v>
      </c>
      <c r="F2" s="8" t="s">
        <v>42</v>
      </c>
      <c r="G2" s="9" t="s">
        <v>43</v>
      </c>
      <c r="H2" s="8" t="str">
        <f>"000206"</f>
        <v>000206</v>
      </c>
      <c r="I2" s="7">
        <v>43186</v>
      </c>
      <c r="J2" s="8" t="str">
        <f>"000041"</f>
        <v>000041</v>
      </c>
      <c r="K2" s="7">
        <v>43291</v>
      </c>
      <c r="L2" s="8" t="str">
        <f>"000070"</f>
        <v>000070</v>
      </c>
      <c r="M2" s="7">
        <v>43291</v>
      </c>
      <c r="N2" s="8">
        <v>17</v>
      </c>
      <c r="O2" s="8" t="str">
        <f>"000241"</f>
        <v>000241</v>
      </c>
      <c r="P2" s="7">
        <v>43564</v>
      </c>
      <c r="Q2" s="10">
        <v>4.9180999999999999</v>
      </c>
      <c r="R2" s="10">
        <v>0.1041</v>
      </c>
      <c r="S2" s="10">
        <v>4.8140000000000001</v>
      </c>
      <c r="T2" s="8">
        <v>11</v>
      </c>
      <c r="U2" s="7">
        <v>43566</v>
      </c>
      <c r="V2" s="8">
        <v>8023330521</v>
      </c>
      <c r="W2" s="9" t="s">
        <v>44</v>
      </c>
      <c r="X2" s="8" t="s">
        <v>32</v>
      </c>
      <c r="Y2" s="9" t="s">
        <v>33</v>
      </c>
      <c r="Z2" s="8" t="s">
        <v>39</v>
      </c>
      <c r="AA2" s="9" t="s">
        <v>40</v>
      </c>
      <c r="AB2" s="10">
        <f t="shared" ref="AB2:AB7" si="0">Q2/100</f>
        <v>4.9181000000000002E-2</v>
      </c>
    </row>
    <row r="3" spans="1:28" s="4" customFormat="1" ht="13" x14ac:dyDescent="0.3">
      <c r="A3" s="5">
        <v>720</v>
      </c>
      <c r="B3" s="6" t="s">
        <v>28</v>
      </c>
      <c r="C3" s="7">
        <v>43582</v>
      </c>
      <c r="D3" s="8">
        <v>20</v>
      </c>
      <c r="E3" s="9" t="s">
        <v>41</v>
      </c>
      <c r="F3" s="8" t="s">
        <v>45</v>
      </c>
      <c r="G3" s="9" t="s">
        <v>46</v>
      </c>
      <c r="H3" s="8" t="str">
        <f>"000011"</f>
        <v>000011</v>
      </c>
      <c r="I3" s="7">
        <v>42947</v>
      </c>
      <c r="J3" s="8" t="str">
        <f>"000227"</f>
        <v>000227</v>
      </c>
      <c r="K3" s="7">
        <v>43515</v>
      </c>
      <c r="L3" s="8" t="str">
        <f>"000228"</f>
        <v>000228</v>
      </c>
      <c r="M3" s="7">
        <v>43516</v>
      </c>
      <c r="N3" s="8">
        <v>16</v>
      </c>
      <c r="O3" s="8" t="str">
        <f>"001373"</f>
        <v>001373</v>
      </c>
      <c r="P3" s="7">
        <v>43593</v>
      </c>
      <c r="Q3" s="10">
        <v>3.75556</v>
      </c>
      <c r="R3" s="10">
        <v>0.53659000000000001</v>
      </c>
      <c r="S3" s="10">
        <v>3.2189700000000001</v>
      </c>
      <c r="T3" s="8">
        <v>32</v>
      </c>
      <c r="U3" s="7">
        <v>43582</v>
      </c>
      <c r="V3" s="8">
        <v>9845267052</v>
      </c>
      <c r="W3" s="9" t="s">
        <v>47</v>
      </c>
      <c r="X3" s="8" t="s">
        <v>29</v>
      </c>
      <c r="Y3" s="9" t="s">
        <v>30</v>
      </c>
      <c r="Z3" s="8" t="s">
        <v>37</v>
      </c>
      <c r="AA3" s="9" t="s">
        <v>38</v>
      </c>
      <c r="AB3" s="10">
        <f t="shared" si="0"/>
        <v>3.7555600000000001E-2</v>
      </c>
    </row>
    <row r="4" spans="1:28" s="4" customFormat="1" ht="13" x14ac:dyDescent="0.3">
      <c r="A4" s="5">
        <v>721</v>
      </c>
      <c r="B4" s="6" t="s">
        <v>34</v>
      </c>
      <c r="C4" s="7">
        <v>43598</v>
      </c>
      <c r="D4" s="8">
        <v>20</v>
      </c>
      <c r="E4" s="9" t="s">
        <v>41</v>
      </c>
      <c r="F4" s="8" t="s">
        <v>45</v>
      </c>
      <c r="G4" s="9" t="s">
        <v>46</v>
      </c>
      <c r="H4" s="8" t="str">
        <f>"000011"</f>
        <v>000011</v>
      </c>
      <c r="I4" s="7">
        <v>42947</v>
      </c>
      <c r="J4" s="8" t="str">
        <f>"000227"</f>
        <v>000227</v>
      </c>
      <c r="K4" s="7">
        <v>43515</v>
      </c>
      <c r="L4" s="8" t="str">
        <f>"000228"</f>
        <v>000228</v>
      </c>
      <c r="M4" s="7">
        <v>43516</v>
      </c>
      <c r="N4" s="8">
        <v>16</v>
      </c>
      <c r="O4" s="8" t="str">
        <f>"001373"</f>
        <v>001373</v>
      </c>
      <c r="P4" s="7">
        <v>43593</v>
      </c>
      <c r="Q4" s="10">
        <v>17.4786</v>
      </c>
      <c r="R4" s="10">
        <v>2.4477899999999999</v>
      </c>
      <c r="S4" s="10">
        <v>15.030810000000001</v>
      </c>
      <c r="T4" s="8">
        <v>43</v>
      </c>
      <c r="U4" s="7">
        <v>43598</v>
      </c>
      <c r="V4" s="8">
        <v>9845267052</v>
      </c>
      <c r="W4" s="9" t="s">
        <v>47</v>
      </c>
      <c r="X4" s="8" t="s">
        <v>29</v>
      </c>
      <c r="Y4" s="9" t="s">
        <v>30</v>
      </c>
      <c r="Z4" s="8" t="s">
        <v>37</v>
      </c>
      <c r="AA4" s="9" t="s">
        <v>38</v>
      </c>
      <c r="AB4" s="10">
        <f t="shared" si="0"/>
        <v>0.174786</v>
      </c>
    </row>
    <row r="5" spans="1:28" s="4" customFormat="1" ht="13" x14ac:dyDescent="0.3">
      <c r="A5" s="5">
        <v>722</v>
      </c>
      <c r="B5" s="6" t="s">
        <v>34</v>
      </c>
      <c r="C5" s="7">
        <v>43602</v>
      </c>
      <c r="D5" s="8">
        <v>20</v>
      </c>
      <c r="E5" s="9" t="s">
        <v>41</v>
      </c>
      <c r="F5" s="8" t="s">
        <v>51</v>
      </c>
      <c r="G5" s="9" t="s">
        <v>52</v>
      </c>
      <c r="H5" s="8" t="str">
        <f>"100032"</f>
        <v>100032</v>
      </c>
      <c r="I5" s="7">
        <v>42866</v>
      </c>
      <c r="J5" s="8" t="str">
        <f>"000119"</f>
        <v>000119</v>
      </c>
      <c r="K5" s="7">
        <v>42916</v>
      </c>
      <c r="L5" s="8" t="str">
        <f>"000119"</f>
        <v>000119</v>
      </c>
      <c r="M5" s="7">
        <v>42916</v>
      </c>
      <c r="N5" s="8">
        <v>17</v>
      </c>
      <c r="O5" s="8" t="str">
        <f>"001517"</f>
        <v>001517</v>
      </c>
      <c r="P5" s="7">
        <v>43599</v>
      </c>
      <c r="Q5" s="10">
        <v>4.4157200000000003</v>
      </c>
      <c r="R5" s="10">
        <v>0.37935999999999998</v>
      </c>
      <c r="S5" s="10">
        <v>4.0363600000000002</v>
      </c>
      <c r="T5" s="8">
        <v>49</v>
      </c>
      <c r="U5" s="7">
        <v>43602</v>
      </c>
      <c r="V5" s="8">
        <v>8023330521</v>
      </c>
      <c r="W5" s="9" t="s">
        <v>53</v>
      </c>
      <c r="X5" s="8" t="s">
        <v>32</v>
      </c>
      <c r="Y5" s="9" t="s">
        <v>33</v>
      </c>
      <c r="Z5" s="8" t="s">
        <v>39</v>
      </c>
      <c r="AA5" s="9" t="s">
        <v>40</v>
      </c>
      <c r="AB5" s="10">
        <f t="shared" si="0"/>
        <v>4.4157200000000001E-2</v>
      </c>
    </row>
    <row r="6" spans="1:28" s="4" customFormat="1" ht="13" x14ac:dyDescent="0.3">
      <c r="A6" s="5">
        <v>723</v>
      </c>
      <c r="B6" s="6" t="s">
        <v>34</v>
      </c>
      <c r="C6" s="7">
        <v>43602</v>
      </c>
      <c r="D6" s="8">
        <v>20</v>
      </c>
      <c r="E6" s="9" t="s">
        <v>41</v>
      </c>
      <c r="F6" s="8" t="s">
        <v>51</v>
      </c>
      <c r="G6" s="9" t="s">
        <v>52</v>
      </c>
      <c r="H6" s="8" t="str">
        <f>"100032"</f>
        <v>100032</v>
      </c>
      <c r="I6" s="7">
        <v>42866</v>
      </c>
      <c r="J6" s="8" t="str">
        <f>"000119"</f>
        <v>000119</v>
      </c>
      <c r="K6" s="7">
        <v>42916</v>
      </c>
      <c r="L6" s="8" t="str">
        <f>"000119"</f>
        <v>000119</v>
      </c>
      <c r="M6" s="7">
        <v>42916</v>
      </c>
      <c r="N6" s="8">
        <v>17</v>
      </c>
      <c r="O6" s="8" t="str">
        <f>"001517"</f>
        <v>001517</v>
      </c>
      <c r="P6" s="7">
        <v>43599</v>
      </c>
      <c r="Q6" s="10">
        <v>7.0571400000000004</v>
      </c>
      <c r="R6" s="10">
        <v>0.51915</v>
      </c>
      <c r="S6" s="10">
        <v>6.5379899999999997</v>
      </c>
      <c r="T6" s="8">
        <v>49</v>
      </c>
      <c r="U6" s="7">
        <v>43602</v>
      </c>
      <c r="V6" s="8">
        <v>8023330521</v>
      </c>
      <c r="W6" s="9" t="s">
        <v>53</v>
      </c>
      <c r="X6" s="8" t="s">
        <v>32</v>
      </c>
      <c r="Y6" s="9" t="s">
        <v>33</v>
      </c>
      <c r="Z6" s="8" t="s">
        <v>39</v>
      </c>
      <c r="AA6" s="9" t="s">
        <v>40</v>
      </c>
      <c r="AB6" s="10">
        <f t="shared" si="0"/>
        <v>7.0571400000000006E-2</v>
      </c>
    </row>
    <row r="7" spans="1:28" s="4" customFormat="1" ht="13" x14ac:dyDescent="0.3">
      <c r="A7" s="5">
        <v>724</v>
      </c>
      <c r="B7" s="6" t="s">
        <v>34</v>
      </c>
      <c r="C7" s="7">
        <v>43610</v>
      </c>
      <c r="D7" s="8">
        <v>20</v>
      </c>
      <c r="E7" s="9" t="s">
        <v>41</v>
      </c>
      <c r="F7" s="8" t="s">
        <v>54</v>
      </c>
      <c r="G7" s="9" t="s">
        <v>55</v>
      </c>
      <c r="H7" s="8" t="str">
        <f>"000164"</f>
        <v>000164</v>
      </c>
      <c r="I7" s="7">
        <v>43173</v>
      </c>
      <c r="J7" s="8" t="str">
        <f>"000057"</f>
        <v>000057</v>
      </c>
      <c r="K7" s="7">
        <v>43173</v>
      </c>
      <c r="L7" s="8" t="str">
        <f>"000148"</f>
        <v>000148</v>
      </c>
      <c r="M7" s="7">
        <v>43173</v>
      </c>
      <c r="N7" s="8">
        <v>18</v>
      </c>
      <c r="O7" s="8" t="str">
        <f>"002057"</f>
        <v>002057</v>
      </c>
      <c r="P7" s="7">
        <v>43609</v>
      </c>
      <c r="Q7" s="10">
        <v>9.9741599999999995</v>
      </c>
      <c r="R7" s="10">
        <v>0.82689000000000001</v>
      </c>
      <c r="S7" s="10">
        <v>9.1472700000000007</v>
      </c>
      <c r="T7" s="8">
        <v>59</v>
      </c>
      <c r="U7" s="7">
        <v>43610</v>
      </c>
      <c r="V7" s="8">
        <v>9448210498</v>
      </c>
      <c r="W7" s="9" t="s">
        <v>56</v>
      </c>
      <c r="X7" s="8" t="s">
        <v>35</v>
      </c>
      <c r="Y7" s="9" t="s">
        <v>36</v>
      </c>
      <c r="Z7" s="8" t="s">
        <v>39</v>
      </c>
      <c r="AA7" s="9" t="s">
        <v>40</v>
      </c>
      <c r="AB7" s="10">
        <f t="shared" si="0"/>
        <v>9.97416E-2</v>
      </c>
    </row>
    <row r="8" spans="1:28" s="4" customFormat="1" ht="13" x14ac:dyDescent="0.3">
      <c r="A8" s="5">
        <v>725</v>
      </c>
      <c r="B8" s="6" t="s">
        <v>31</v>
      </c>
      <c r="C8" s="7">
        <v>43628</v>
      </c>
      <c r="D8" s="8">
        <v>20</v>
      </c>
      <c r="E8" s="9" t="s">
        <v>41</v>
      </c>
      <c r="F8" s="8" t="s">
        <v>48</v>
      </c>
      <c r="G8" s="9" t="s">
        <v>49</v>
      </c>
      <c r="H8" s="8" t="str">
        <f>"000020"</f>
        <v>000020</v>
      </c>
      <c r="I8" s="7">
        <v>42849</v>
      </c>
      <c r="J8" s="8" t="str">
        <f>"000017"</f>
        <v>000017</v>
      </c>
      <c r="K8" s="7">
        <v>43073</v>
      </c>
      <c r="L8" s="8" t="str">
        <f>"000079"</f>
        <v>000079</v>
      </c>
      <c r="M8" s="7">
        <v>43083</v>
      </c>
      <c r="N8" s="8">
        <v>17</v>
      </c>
      <c r="O8" s="8" t="str">
        <f>"002477"</f>
        <v>002477</v>
      </c>
      <c r="P8" s="7">
        <v>43622</v>
      </c>
      <c r="Q8" s="10">
        <v>47.812150000000003</v>
      </c>
      <c r="R8" s="10">
        <v>3.5759500000000002</v>
      </c>
      <c r="S8" s="10">
        <v>44.236199999999997</v>
      </c>
      <c r="T8" s="8">
        <v>76</v>
      </c>
      <c r="U8" s="7">
        <v>43628</v>
      </c>
      <c r="V8" s="8">
        <v>8023330521</v>
      </c>
      <c r="W8" s="9" t="s">
        <v>50</v>
      </c>
      <c r="X8" s="8" t="s">
        <v>32</v>
      </c>
      <c r="Y8" s="9" t="s">
        <v>33</v>
      </c>
      <c r="Z8" s="8" t="s">
        <v>39</v>
      </c>
      <c r="AA8" s="9" t="s">
        <v>40</v>
      </c>
      <c r="AB8" s="10">
        <v>0.47812150000000003</v>
      </c>
    </row>
    <row r="9" spans="1:28" s="4" customFormat="1" ht="13" x14ac:dyDescent="0.3">
      <c r="A9" s="5">
        <v>726</v>
      </c>
      <c r="B9" s="6" t="s">
        <v>57</v>
      </c>
      <c r="C9" s="7">
        <v>43654</v>
      </c>
      <c r="D9" s="8">
        <v>20</v>
      </c>
      <c r="E9" s="9" t="s">
        <v>41</v>
      </c>
      <c r="F9" s="8" t="s">
        <v>45</v>
      </c>
      <c r="G9" s="11" t="s">
        <v>46</v>
      </c>
      <c r="H9" s="8" t="str">
        <f>"000011"</f>
        <v>000011</v>
      </c>
      <c r="I9" s="7">
        <v>42947</v>
      </c>
      <c r="J9" s="8" t="str">
        <f>"000129"</f>
        <v>000129</v>
      </c>
      <c r="K9" s="7">
        <v>43781</v>
      </c>
      <c r="L9" s="8" t="str">
        <f>"000129"</f>
        <v>000129</v>
      </c>
      <c r="M9" s="7">
        <v>43781</v>
      </c>
      <c r="N9" s="8">
        <v>16</v>
      </c>
      <c r="O9" s="8" t="str">
        <f>""</f>
        <v/>
      </c>
      <c r="P9" s="8"/>
      <c r="Q9" s="12">
        <v>7.50631</v>
      </c>
      <c r="R9" s="12">
        <v>1.03504</v>
      </c>
      <c r="S9" s="12">
        <v>6.4712699999999996</v>
      </c>
      <c r="T9" s="8">
        <v>109</v>
      </c>
      <c r="U9" s="7">
        <v>43654</v>
      </c>
      <c r="V9" s="8">
        <v>9845267052</v>
      </c>
      <c r="W9" s="11" t="s">
        <v>47</v>
      </c>
      <c r="X9" s="8" t="s">
        <v>29</v>
      </c>
      <c r="Y9" s="11" t="s">
        <v>30</v>
      </c>
      <c r="Z9" s="8" t="s">
        <v>37</v>
      </c>
      <c r="AA9" s="11" t="s">
        <v>38</v>
      </c>
      <c r="AB9" s="12">
        <f t="shared" ref="AB9:AB19" si="1">Q9/100</f>
        <v>7.5063099999999994E-2</v>
      </c>
    </row>
    <row r="10" spans="1:28" s="4" customFormat="1" ht="13" x14ac:dyDescent="0.3">
      <c r="A10" s="5">
        <v>727</v>
      </c>
      <c r="B10" s="6" t="s">
        <v>58</v>
      </c>
      <c r="C10" s="7">
        <v>43685</v>
      </c>
      <c r="D10" s="8">
        <v>20</v>
      </c>
      <c r="E10" s="9" t="s">
        <v>41</v>
      </c>
      <c r="F10" s="8" t="s">
        <v>45</v>
      </c>
      <c r="G10" s="11" t="s">
        <v>46</v>
      </c>
      <c r="H10" s="8" t="str">
        <f>"000011"</f>
        <v>000011</v>
      </c>
      <c r="I10" s="7">
        <v>42947</v>
      </c>
      <c r="J10" s="8" t="str">
        <f>"000129"</f>
        <v>000129</v>
      </c>
      <c r="K10" s="7">
        <v>43781</v>
      </c>
      <c r="L10" s="8" t="str">
        <f>"000129"</f>
        <v>000129</v>
      </c>
      <c r="M10" s="7">
        <v>43781</v>
      </c>
      <c r="N10" s="8">
        <v>16</v>
      </c>
      <c r="O10" s="8" t="str">
        <f>""</f>
        <v/>
      </c>
      <c r="P10" s="8"/>
      <c r="Q10" s="12">
        <v>1.8765700000000001</v>
      </c>
      <c r="R10" s="12">
        <v>0.26295000000000002</v>
      </c>
      <c r="S10" s="12">
        <v>1.6136200000000001</v>
      </c>
      <c r="T10" s="8">
        <v>149</v>
      </c>
      <c r="U10" s="7">
        <v>43685</v>
      </c>
      <c r="V10" s="8">
        <v>9845267052</v>
      </c>
      <c r="W10" s="11" t="s">
        <v>47</v>
      </c>
      <c r="X10" s="8" t="s">
        <v>29</v>
      </c>
      <c r="Y10" s="11" t="s">
        <v>30</v>
      </c>
      <c r="Z10" s="8" t="s">
        <v>37</v>
      </c>
      <c r="AA10" s="11" t="s">
        <v>38</v>
      </c>
      <c r="AB10" s="12">
        <f t="shared" si="1"/>
        <v>1.87657E-2</v>
      </c>
    </row>
    <row r="11" spans="1:28" s="4" customFormat="1" ht="13" x14ac:dyDescent="0.3">
      <c r="A11" s="5">
        <v>728</v>
      </c>
      <c r="B11" s="6" t="s">
        <v>58</v>
      </c>
      <c r="C11" s="7">
        <v>43704</v>
      </c>
      <c r="D11" s="8">
        <v>20</v>
      </c>
      <c r="E11" s="9" t="s">
        <v>41</v>
      </c>
      <c r="F11" s="8" t="s">
        <v>59</v>
      </c>
      <c r="G11" s="11" t="s">
        <v>60</v>
      </c>
      <c r="H11" s="8" t="str">
        <f>"000084"</f>
        <v>000084</v>
      </c>
      <c r="I11" s="7">
        <v>42887</v>
      </c>
      <c r="J11" s="8" t="str">
        <f>"72"</f>
        <v>72</v>
      </c>
      <c r="K11" s="8">
        <v>17</v>
      </c>
      <c r="L11" s="8" t="str">
        <f>"000026"</f>
        <v>000026</v>
      </c>
      <c r="M11" s="7">
        <v>43185</v>
      </c>
      <c r="N11" s="8">
        <v>17</v>
      </c>
      <c r="O11" s="8" t="str">
        <f>"004521"</f>
        <v>004521</v>
      </c>
      <c r="P11" s="7">
        <v>43693</v>
      </c>
      <c r="Q11" s="12">
        <v>9.99695</v>
      </c>
      <c r="R11" s="12">
        <v>1.1307499999999999</v>
      </c>
      <c r="S11" s="12">
        <v>8.8661999999999992</v>
      </c>
      <c r="T11" s="8">
        <v>166</v>
      </c>
      <c r="U11" s="7">
        <v>43704</v>
      </c>
      <c r="V11" s="8">
        <v>8022975815</v>
      </c>
      <c r="W11" s="11" t="s">
        <v>61</v>
      </c>
      <c r="X11" s="8" t="s">
        <v>62</v>
      </c>
      <c r="Y11" s="11" t="s">
        <v>63</v>
      </c>
      <c r="Z11" s="8" t="s">
        <v>64</v>
      </c>
      <c r="AA11" s="11" t="s">
        <v>65</v>
      </c>
      <c r="AB11" s="12">
        <f t="shared" si="1"/>
        <v>9.9969500000000003E-2</v>
      </c>
    </row>
    <row r="12" spans="1:28" s="4" customFormat="1" ht="13" x14ac:dyDescent="0.3">
      <c r="A12" s="5">
        <v>729</v>
      </c>
      <c r="B12" s="6" t="s">
        <v>66</v>
      </c>
      <c r="C12" s="7">
        <v>43719</v>
      </c>
      <c r="D12" s="8">
        <v>20</v>
      </c>
      <c r="E12" s="9" t="s">
        <v>41</v>
      </c>
      <c r="F12" s="8" t="s">
        <v>67</v>
      </c>
      <c r="G12" s="11" t="s">
        <v>68</v>
      </c>
      <c r="H12" s="8" t="str">
        <f>"000157"</f>
        <v>000157</v>
      </c>
      <c r="I12" s="7">
        <v>43419</v>
      </c>
      <c r="J12" s="8" t="str">
        <f>"000028"</f>
        <v>000028</v>
      </c>
      <c r="K12" s="7">
        <v>43661</v>
      </c>
      <c r="L12" s="8" t="str">
        <f>"000047"</f>
        <v>000047</v>
      </c>
      <c r="M12" s="7">
        <v>43661</v>
      </c>
      <c r="N12" s="8">
        <v>16</v>
      </c>
      <c r="O12" s="8" t="str">
        <f>"004604"</f>
        <v>004604</v>
      </c>
      <c r="P12" s="7">
        <v>43694</v>
      </c>
      <c r="Q12" s="12">
        <v>6.6317700000000004</v>
      </c>
      <c r="R12" s="12">
        <v>0.29278999999999999</v>
      </c>
      <c r="S12" s="12">
        <v>6.3389800000000003</v>
      </c>
      <c r="T12" s="8">
        <v>181</v>
      </c>
      <c r="U12" s="7">
        <v>43719</v>
      </c>
      <c r="V12" s="8">
        <v>8023330521</v>
      </c>
      <c r="W12" s="11" t="s">
        <v>69</v>
      </c>
      <c r="X12" s="8" t="s">
        <v>70</v>
      </c>
      <c r="Y12" s="11" t="s">
        <v>71</v>
      </c>
      <c r="Z12" s="8" t="s">
        <v>39</v>
      </c>
      <c r="AA12" s="11" t="s">
        <v>40</v>
      </c>
      <c r="AB12" s="12">
        <f t="shared" si="1"/>
        <v>6.6317700000000007E-2</v>
      </c>
    </row>
    <row r="13" spans="1:28" s="4" customFormat="1" ht="13" x14ac:dyDescent="0.3">
      <c r="A13" s="5">
        <v>730</v>
      </c>
      <c r="B13" s="6" t="s">
        <v>66</v>
      </c>
      <c r="C13" s="7">
        <v>43731</v>
      </c>
      <c r="D13" s="8">
        <v>20</v>
      </c>
      <c r="E13" s="9" t="s">
        <v>41</v>
      </c>
      <c r="F13" s="8" t="s">
        <v>72</v>
      </c>
      <c r="G13" s="11" t="s">
        <v>73</v>
      </c>
      <c r="H13" s="8" t="str">
        <f>"000021"</f>
        <v>000021</v>
      </c>
      <c r="I13" s="7">
        <v>43229</v>
      </c>
      <c r="J13" s="8" t="str">
        <f>"000037"</f>
        <v>000037</v>
      </c>
      <c r="K13" s="7">
        <v>43248</v>
      </c>
      <c r="L13" s="8" t="str">
        <f>"000037"</f>
        <v>000037</v>
      </c>
      <c r="M13" s="7">
        <v>43248</v>
      </c>
      <c r="N13" s="8">
        <v>18</v>
      </c>
      <c r="O13" s="8" t="str">
        <f>"005198"</f>
        <v>005198</v>
      </c>
      <c r="P13" s="7">
        <v>43727</v>
      </c>
      <c r="Q13" s="12">
        <v>49.928519999999999</v>
      </c>
      <c r="R13" s="12">
        <v>6.2978800000000001</v>
      </c>
      <c r="S13" s="12">
        <v>43.63064</v>
      </c>
      <c r="T13" s="8">
        <v>197</v>
      </c>
      <c r="U13" s="7">
        <v>43731</v>
      </c>
      <c r="V13" s="8">
        <v>9945525730</v>
      </c>
      <c r="W13" s="11" t="s">
        <v>74</v>
      </c>
      <c r="X13" s="8" t="s">
        <v>75</v>
      </c>
      <c r="Y13" s="11" t="s">
        <v>76</v>
      </c>
      <c r="Z13" s="8" t="s">
        <v>37</v>
      </c>
      <c r="AA13" s="11" t="s">
        <v>38</v>
      </c>
      <c r="AB13" s="12">
        <f t="shared" si="1"/>
        <v>0.49928519999999998</v>
      </c>
    </row>
    <row r="14" spans="1:28" s="4" customFormat="1" ht="13" x14ac:dyDescent="0.3">
      <c r="A14" s="5">
        <v>731</v>
      </c>
      <c r="B14" s="6" t="s">
        <v>66</v>
      </c>
      <c r="C14" s="7">
        <v>43731</v>
      </c>
      <c r="D14" s="8">
        <v>20</v>
      </c>
      <c r="E14" s="9" t="s">
        <v>41</v>
      </c>
      <c r="F14" s="8" t="s">
        <v>77</v>
      </c>
      <c r="G14" s="11" t="s">
        <v>78</v>
      </c>
      <c r="H14" s="8" t="str">
        <f>"000020"</f>
        <v>000020</v>
      </c>
      <c r="I14" s="7">
        <v>43229</v>
      </c>
      <c r="J14" s="8" t="str">
        <f>"000038"</f>
        <v>000038</v>
      </c>
      <c r="K14" s="7">
        <v>43248</v>
      </c>
      <c r="L14" s="8" t="str">
        <f>"000038"</f>
        <v>000038</v>
      </c>
      <c r="M14" s="7">
        <v>43248</v>
      </c>
      <c r="N14" s="8">
        <v>18</v>
      </c>
      <c r="O14" s="8" t="str">
        <f>"005199"</f>
        <v>005199</v>
      </c>
      <c r="P14" s="7">
        <v>43727</v>
      </c>
      <c r="Q14" s="12">
        <v>49.921109999999999</v>
      </c>
      <c r="R14" s="12">
        <v>6.2974199999999998</v>
      </c>
      <c r="S14" s="12">
        <v>43.623690000000003</v>
      </c>
      <c r="T14" s="8">
        <v>197</v>
      </c>
      <c r="U14" s="7">
        <v>43731</v>
      </c>
      <c r="V14" s="8">
        <v>9945525730</v>
      </c>
      <c r="W14" s="11" t="s">
        <v>74</v>
      </c>
      <c r="X14" s="8" t="s">
        <v>75</v>
      </c>
      <c r="Y14" s="11" t="s">
        <v>76</v>
      </c>
      <c r="Z14" s="8" t="s">
        <v>37</v>
      </c>
      <c r="AA14" s="11" t="s">
        <v>38</v>
      </c>
      <c r="AB14" s="12">
        <f t="shared" si="1"/>
        <v>0.49921109999999996</v>
      </c>
    </row>
    <row r="15" spans="1:28" s="4" customFormat="1" ht="13" x14ac:dyDescent="0.3">
      <c r="A15" s="5">
        <v>732</v>
      </c>
      <c r="B15" s="6" t="s">
        <v>66</v>
      </c>
      <c r="C15" s="7">
        <v>43731</v>
      </c>
      <c r="D15" s="8">
        <v>20</v>
      </c>
      <c r="E15" s="9" t="s">
        <v>41</v>
      </c>
      <c r="F15" s="8" t="s">
        <v>79</v>
      </c>
      <c r="G15" s="11" t="s">
        <v>80</v>
      </c>
      <c r="H15" s="8" t="str">
        <f>"000019"</f>
        <v>000019</v>
      </c>
      <c r="I15" s="7">
        <v>43229</v>
      </c>
      <c r="J15" s="8" t="str">
        <f>"000040"</f>
        <v>000040</v>
      </c>
      <c r="K15" s="7">
        <v>43249</v>
      </c>
      <c r="L15" s="8" t="str">
        <f>"000040"</f>
        <v>000040</v>
      </c>
      <c r="M15" s="7">
        <v>43250</v>
      </c>
      <c r="N15" s="8">
        <v>18</v>
      </c>
      <c r="O15" s="8" t="str">
        <f>"005201"</f>
        <v>005201</v>
      </c>
      <c r="P15" s="7">
        <v>43727</v>
      </c>
      <c r="Q15" s="12">
        <v>49.940640000000002</v>
      </c>
      <c r="R15" s="12">
        <v>6.3066199999999997</v>
      </c>
      <c r="S15" s="12">
        <v>43.63402</v>
      </c>
      <c r="T15" s="8">
        <v>197</v>
      </c>
      <c r="U15" s="7">
        <v>43731</v>
      </c>
      <c r="V15" s="8">
        <v>9945525730</v>
      </c>
      <c r="W15" s="11" t="s">
        <v>74</v>
      </c>
      <c r="X15" s="8" t="s">
        <v>75</v>
      </c>
      <c r="Y15" s="11" t="s">
        <v>76</v>
      </c>
      <c r="Z15" s="8" t="s">
        <v>37</v>
      </c>
      <c r="AA15" s="11" t="s">
        <v>38</v>
      </c>
      <c r="AB15" s="12">
        <f t="shared" si="1"/>
        <v>0.49940640000000003</v>
      </c>
    </row>
    <row r="16" spans="1:28" s="4" customFormat="1" ht="13" x14ac:dyDescent="0.3">
      <c r="A16" s="5">
        <v>733</v>
      </c>
      <c r="B16" s="6" t="s">
        <v>66</v>
      </c>
      <c r="C16" s="7">
        <v>43731</v>
      </c>
      <c r="D16" s="8">
        <v>20</v>
      </c>
      <c r="E16" s="9" t="s">
        <v>41</v>
      </c>
      <c r="F16" s="8" t="s">
        <v>81</v>
      </c>
      <c r="G16" s="11" t="s">
        <v>82</v>
      </c>
      <c r="H16" s="8" t="str">
        <f>"000022"</f>
        <v>000022</v>
      </c>
      <c r="I16" s="7">
        <v>43229</v>
      </c>
      <c r="J16" s="8" t="str">
        <f>"000039"</f>
        <v>000039</v>
      </c>
      <c r="K16" s="7">
        <v>43249</v>
      </c>
      <c r="L16" s="8" t="str">
        <f>"000039"</f>
        <v>000039</v>
      </c>
      <c r="M16" s="7">
        <v>43249</v>
      </c>
      <c r="N16" s="8">
        <v>18</v>
      </c>
      <c r="O16" s="8" t="str">
        <f>"005203"</f>
        <v>005203</v>
      </c>
      <c r="P16" s="7">
        <v>43727</v>
      </c>
      <c r="Q16" s="12">
        <v>49.933700000000002</v>
      </c>
      <c r="R16" s="12">
        <v>6.3062800000000001</v>
      </c>
      <c r="S16" s="12">
        <v>43.627420000000001</v>
      </c>
      <c r="T16" s="8">
        <v>197</v>
      </c>
      <c r="U16" s="7">
        <v>43731</v>
      </c>
      <c r="V16" s="8">
        <v>9945525730</v>
      </c>
      <c r="W16" s="11" t="s">
        <v>74</v>
      </c>
      <c r="X16" s="8" t="s">
        <v>75</v>
      </c>
      <c r="Y16" s="11" t="s">
        <v>76</v>
      </c>
      <c r="Z16" s="8" t="s">
        <v>37</v>
      </c>
      <c r="AA16" s="11" t="s">
        <v>38</v>
      </c>
      <c r="AB16" s="12">
        <f t="shared" si="1"/>
        <v>0.49933700000000003</v>
      </c>
    </row>
    <row r="17" spans="1:28" s="4" customFormat="1" ht="13" x14ac:dyDescent="0.3">
      <c r="A17" s="5">
        <v>734</v>
      </c>
      <c r="B17" s="6" t="s">
        <v>66</v>
      </c>
      <c r="C17" s="7">
        <v>43732</v>
      </c>
      <c r="D17" s="8">
        <v>20</v>
      </c>
      <c r="E17" s="9" t="s">
        <v>41</v>
      </c>
      <c r="F17" s="8" t="s">
        <v>83</v>
      </c>
      <c r="G17" s="11" t="s">
        <v>84</v>
      </c>
      <c r="H17" s="8" t="str">
        <f>"000012"</f>
        <v>000012</v>
      </c>
      <c r="I17" s="7">
        <v>43207</v>
      </c>
      <c r="J17" s="8" t="str">
        <f>"000014"</f>
        <v>000014</v>
      </c>
      <c r="K17" s="7">
        <v>43207</v>
      </c>
      <c r="L17" s="8" t="str">
        <f>"000012"</f>
        <v>000012</v>
      </c>
      <c r="M17" s="7">
        <v>43207</v>
      </c>
      <c r="N17" s="8">
        <v>17</v>
      </c>
      <c r="O17" s="8" t="str">
        <f>"005307"</f>
        <v>005307</v>
      </c>
      <c r="P17" s="7">
        <v>43729</v>
      </c>
      <c r="Q17" s="12">
        <v>1.5882799999999999</v>
      </c>
      <c r="R17" s="12">
        <v>6.5180000000000002E-2</v>
      </c>
      <c r="S17" s="12">
        <v>1.5230999999999999</v>
      </c>
      <c r="T17" s="8">
        <v>199</v>
      </c>
      <c r="U17" s="7">
        <v>43732</v>
      </c>
      <c r="V17" s="8">
        <v>9341423529</v>
      </c>
      <c r="W17" s="11" t="s">
        <v>85</v>
      </c>
      <c r="X17" s="8" t="s">
        <v>86</v>
      </c>
      <c r="Y17" s="11" t="s">
        <v>87</v>
      </c>
      <c r="Z17" s="8" t="s">
        <v>37</v>
      </c>
      <c r="AA17" s="11" t="s">
        <v>38</v>
      </c>
      <c r="AB17" s="12">
        <f t="shared" si="1"/>
        <v>1.5882799999999999E-2</v>
      </c>
    </row>
    <row r="18" spans="1:28" s="4" customFormat="1" ht="13" x14ac:dyDescent="0.3">
      <c r="A18" s="5">
        <v>735</v>
      </c>
      <c r="B18" s="6" t="s">
        <v>66</v>
      </c>
      <c r="C18" s="7">
        <v>43732</v>
      </c>
      <c r="D18" s="8">
        <v>20</v>
      </c>
      <c r="E18" s="9" t="s">
        <v>41</v>
      </c>
      <c r="F18" s="8" t="s">
        <v>88</v>
      </c>
      <c r="G18" s="11" t="s">
        <v>89</v>
      </c>
      <c r="H18" s="8" t="str">
        <f>"000008"</f>
        <v>000008</v>
      </c>
      <c r="I18" s="7">
        <v>43211</v>
      </c>
      <c r="J18" s="8" t="str">
        <f>"000005"</f>
        <v>000005</v>
      </c>
      <c r="K18" s="7">
        <v>43212</v>
      </c>
      <c r="L18" s="8" t="str">
        <f>"000011"</f>
        <v>000011</v>
      </c>
      <c r="M18" s="7">
        <v>43213</v>
      </c>
      <c r="N18" s="8">
        <v>17</v>
      </c>
      <c r="O18" s="8" t="str">
        <f>"005336"</f>
        <v>005336</v>
      </c>
      <c r="P18" s="7">
        <v>43729</v>
      </c>
      <c r="Q18" s="12">
        <v>24.625350000000001</v>
      </c>
      <c r="R18" s="12">
        <v>2.4908999999999999</v>
      </c>
      <c r="S18" s="12">
        <v>22.134450000000001</v>
      </c>
      <c r="T18" s="8">
        <v>199</v>
      </c>
      <c r="U18" s="7">
        <v>43732</v>
      </c>
      <c r="V18" s="8">
        <v>8023330521</v>
      </c>
      <c r="W18" s="11" t="s">
        <v>61</v>
      </c>
      <c r="X18" s="8" t="s">
        <v>35</v>
      </c>
      <c r="Y18" s="11" t="s">
        <v>36</v>
      </c>
      <c r="Z18" s="8" t="s">
        <v>39</v>
      </c>
      <c r="AA18" s="11" t="s">
        <v>40</v>
      </c>
      <c r="AB18" s="12">
        <f t="shared" si="1"/>
        <v>0.24625350000000001</v>
      </c>
    </row>
    <row r="19" spans="1:28" s="4" customFormat="1" ht="13" x14ac:dyDescent="0.3">
      <c r="A19" s="5">
        <v>736</v>
      </c>
      <c r="B19" s="6" t="s">
        <v>66</v>
      </c>
      <c r="C19" s="7">
        <v>43733</v>
      </c>
      <c r="D19" s="8">
        <v>20</v>
      </c>
      <c r="E19" s="9" t="s">
        <v>41</v>
      </c>
      <c r="F19" s="8" t="s">
        <v>90</v>
      </c>
      <c r="G19" s="11" t="s">
        <v>91</v>
      </c>
      <c r="H19" s="8" t="str">
        <f>"000048"</f>
        <v>000048</v>
      </c>
      <c r="I19" s="7">
        <v>43669</v>
      </c>
      <c r="J19" s="8" t="str">
        <f>"000030"</f>
        <v>000030</v>
      </c>
      <c r="K19" s="7">
        <v>43669</v>
      </c>
      <c r="L19" s="8" t="str">
        <f>"000066"</f>
        <v>000066</v>
      </c>
      <c r="M19" s="7">
        <v>43677</v>
      </c>
      <c r="N19" s="8">
        <v>16</v>
      </c>
      <c r="O19" s="8" t="str">
        <f>"004747"</f>
        <v>004747</v>
      </c>
      <c r="P19" s="7">
        <v>43700</v>
      </c>
      <c r="Q19" s="12">
        <v>2.02969</v>
      </c>
      <c r="R19" s="12">
        <v>0.11183</v>
      </c>
      <c r="S19" s="12">
        <v>1.9178599999999999</v>
      </c>
      <c r="T19" s="8">
        <v>201</v>
      </c>
      <c r="U19" s="7">
        <v>43733</v>
      </c>
      <c r="V19" s="8">
        <v>8023330521</v>
      </c>
      <c r="W19" s="11" t="s">
        <v>92</v>
      </c>
      <c r="X19" s="8" t="s">
        <v>70</v>
      </c>
      <c r="Y19" s="11" t="s">
        <v>71</v>
      </c>
      <c r="Z19" s="8" t="s">
        <v>39</v>
      </c>
      <c r="AA19" s="11" t="s">
        <v>40</v>
      </c>
      <c r="AB19" s="12">
        <f t="shared" si="1"/>
        <v>2.02969E-2</v>
      </c>
    </row>
    <row r="20" spans="1:28" s="4" customFormat="1" ht="13" x14ac:dyDescent="0.3">
      <c r="A20" s="5">
        <v>737</v>
      </c>
      <c r="B20" s="6" t="s">
        <v>93</v>
      </c>
      <c r="C20" s="7">
        <v>43749</v>
      </c>
      <c r="D20" s="5">
        <v>20</v>
      </c>
      <c r="E20" s="9" t="s">
        <v>41</v>
      </c>
      <c r="F20" s="8" t="s">
        <v>94</v>
      </c>
      <c r="G20" s="9" t="s">
        <v>95</v>
      </c>
      <c r="H20" s="8" t="str">
        <f>"000298"</f>
        <v>000298</v>
      </c>
      <c r="I20" s="7">
        <v>43524</v>
      </c>
      <c r="J20" s="8" t="str">
        <f>"000201"</f>
        <v>000201</v>
      </c>
      <c r="K20" s="7">
        <v>43524</v>
      </c>
      <c r="L20" s="8" t="str">
        <f>"000316"</f>
        <v>000316</v>
      </c>
      <c r="M20" s="7">
        <v>43524</v>
      </c>
      <c r="N20" s="8">
        <v>16</v>
      </c>
      <c r="O20" s="8" t="str">
        <f>"005698"</f>
        <v>005698</v>
      </c>
      <c r="P20" s="7">
        <v>43748</v>
      </c>
      <c r="Q20" s="10">
        <v>5.2805400000000002</v>
      </c>
      <c r="R20" s="10">
        <v>0.23486000000000001</v>
      </c>
      <c r="S20" s="10">
        <v>5.0456799999999999</v>
      </c>
      <c r="T20" s="8">
        <v>13</v>
      </c>
      <c r="U20" s="7">
        <v>43749</v>
      </c>
      <c r="V20" s="8">
        <v>8023330521</v>
      </c>
      <c r="W20" s="9" t="s">
        <v>96</v>
      </c>
      <c r="X20" s="8" t="s">
        <v>97</v>
      </c>
      <c r="Y20" s="9" t="s">
        <v>98</v>
      </c>
      <c r="Z20" s="8" t="s">
        <v>39</v>
      </c>
      <c r="AA20" s="9" t="s">
        <v>40</v>
      </c>
      <c r="AB20" s="10">
        <v>5.2805400000000002E-2</v>
      </c>
    </row>
    <row r="21" spans="1:28" s="4" customFormat="1" ht="13" x14ac:dyDescent="0.3">
      <c r="A21" s="5">
        <v>738</v>
      </c>
      <c r="B21" s="6" t="s">
        <v>93</v>
      </c>
      <c r="C21" s="7">
        <v>43749</v>
      </c>
      <c r="D21" s="5">
        <v>20</v>
      </c>
      <c r="E21" s="9" t="s">
        <v>41</v>
      </c>
      <c r="F21" s="8" t="s">
        <v>99</v>
      </c>
      <c r="G21" s="9" t="s">
        <v>100</v>
      </c>
      <c r="H21" s="8" t="str">
        <f>"000299"</f>
        <v>000299</v>
      </c>
      <c r="I21" s="7">
        <v>43524</v>
      </c>
      <c r="J21" s="8" t="str">
        <f>"000202"</f>
        <v>000202</v>
      </c>
      <c r="K21" s="7">
        <v>43524</v>
      </c>
      <c r="L21" s="8" t="str">
        <f>"000317"</f>
        <v>000317</v>
      </c>
      <c r="M21" s="7">
        <v>43524</v>
      </c>
      <c r="N21" s="8">
        <v>16</v>
      </c>
      <c r="O21" s="8" t="str">
        <f>"005699"</f>
        <v>005699</v>
      </c>
      <c r="P21" s="7">
        <v>43748</v>
      </c>
      <c r="Q21" s="10">
        <v>1.6979500000000001</v>
      </c>
      <c r="R21" s="10">
        <v>8.344E-2</v>
      </c>
      <c r="S21" s="10">
        <v>1.6145099999999999</v>
      </c>
      <c r="T21" s="8">
        <v>13</v>
      </c>
      <c r="U21" s="7">
        <v>43749</v>
      </c>
      <c r="V21" s="8">
        <v>8023330521</v>
      </c>
      <c r="W21" s="9" t="s">
        <v>96</v>
      </c>
      <c r="X21" s="8" t="s">
        <v>97</v>
      </c>
      <c r="Y21" s="9" t="s">
        <v>98</v>
      </c>
      <c r="Z21" s="8" t="s">
        <v>39</v>
      </c>
      <c r="AA21" s="9" t="s">
        <v>40</v>
      </c>
      <c r="AB21" s="10">
        <v>1.6979500000000002E-2</v>
      </c>
    </row>
    <row r="22" spans="1:28" s="4" customFormat="1" ht="13" x14ac:dyDescent="0.3">
      <c r="A22" s="5">
        <v>739</v>
      </c>
      <c r="B22" s="6" t="s">
        <v>93</v>
      </c>
      <c r="C22" s="7">
        <v>43766</v>
      </c>
      <c r="D22" s="5">
        <v>20</v>
      </c>
      <c r="E22" s="9" t="s">
        <v>41</v>
      </c>
      <c r="F22" s="8" t="s">
        <v>101</v>
      </c>
      <c r="G22" s="9" t="s">
        <v>102</v>
      </c>
      <c r="H22" s="8" t="str">
        <f>"000204"</f>
        <v>000204</v>
      </c>
      <c r="I22" s="7">
        <v>43186</v>
      </c>
      <c r="J22" s="8" t="str">
        <f>"000065"</f>
        <v>000065</v>
      </c>
      <c r="K22" s="7">
        <v>43336</v>
      </c>
      <c r="L22" s="8" t="str">
        <f>"000108"</f>
        <v>000108</v>
      </c>
      <c r="M22" s="7">
        <v>43336</v>
      </c>
      <c r="N22" s="8">
        <v>18</v>
      </c>
      <c r="O22" s="8" t="str">
        <f>"005953"</f>
        <v>005953</v>
      </c>
      <c r="P22" s="7">
        <v>43763</v>
      </c>
      <c r="Q22" s="10">
        <v>25.561240000000002</v>
      </c>
      <c r="R22" s="10">
        <v>0.70498000000000005</v>
      </c>
      <c r="S22" s="10">
        <v>24.856259999999999</v>
      </c>
      <c r="T22" s="8">
        <v>13</v>
      </c>
      <c r="U22" s="7">
        <v>43766</v>
      </c>
      <c r="V22" s="8">
        <v>8023330521</v>
      </c>
      <c r="W22" s="9" t="s">
        <v>44</v>
      </c>
      <c r="X22" s="8" t="s">
        <v>103</v>
      </c>
      <c r="Y22" s="9" t="s">
        <v>104</v>
      </c>
      <c r="Z22" s="8" t="s">
        <v>39</v>
      </c>
      <c r="AA22" s="9" t="s">
        <v>40</v>
      </c>
      <c r="AB22" s="10">
        <v>0.25561240000000002</v>
      </c>
    </row>
    <row r="23" spans="1:28" s="4" customFormat="1" ht="13" x14ac:dyDescent="0.3">
      <c r="A23" s="5">
        <v>740</v>
      </c>
      <c r="B23" s="6" t="s">
        <v>105</v>
      </c>
      <c r="C23" s="7">
        <v>43777</v>
      </c>
      <c r="D23" s="5">
        <v>20</v>
      </c>
      <c r="E23" s="9" t="s">
        <v>41</v>
      </c>
      <c r="F23" s="8" t="s">
        <v>45</v>
      </c>
      <c r="G23" s="9" t="s">
        <v>46</v>
      </c>
      <c r="H23" s="8" t="str">
        <f>"000011"</f>
        <v>000011</v>
      </c>
      <c r="I23" s="7">
        <v>42947</v>
      </c>
      <c r="J23" s="8" t="str">
        <f>"000142"</f>
        <v>000142</v>
      </c>
      <c r="K23" s="7">
        <v>43805</v>
      </c>
      <c r="L23" s="8" t="str">
        <f>"000142"</f>
        <v>000142</v>
      </c>
      <c r="M23" s="7">
        <v>43805</v>
      </c>
      <c r="N23" s="8">
        <v>16</v>
      </c>
      <c r="O23" s="8" t="str">
        <f>""</f>
        <v/>
      </c>
      <c r="P23" s="7"/>
      <c r="Q23" s="10">
        <v>1.8765700000000001</v>
      </c>
      <c r="R23" s="10">
        <v>0.27295000000000003</v>
      </c>
      <c r="S23" s="10">
        <v>1.60362</v>
      </c>
      <c r="T23" s="8">
        <v>13</v>
      </c>
      <c r="U23" s="7">
        <v>43777</v>
      </c>
      <c r="V23" s="8">
        <v>9845267052</v>
      </c>
      <c r="W23" s="9" t="s">
        <v>47</v>
      </c>
      <c r="X23" s="8" t="s">
        <v>29</v>
      </c>
      <c r="Y23" s="9" t="s">
        <v>30</v>
      </c>
      <c r="Z23" s="8" t="s">
        <v>37</v>
      </c>
      <c r="AA23" s="9" t="s">
        <v>38</v>
      </c>
      <c r="AB23" s="10">
        <v>1.87657E-2</v>
      </c>
    </row>
    <row r="24" spans="1:28" s="4" customFormat="1" ht="13" x14ac:dyDescent="0.3">
      <c r="A24" s="5">
        <v>741</v>
      </c>
      <c r="B24" s="6" t="s">
        <v>105</v>
      </c>
      <c r="C24" s="7">
        <v>43777</v>
      </c>
      <c r="D24" s="5">
        <v>20</v>
      </c>
      <c r="E24" s="9" t="s">
        <v>41</v>
      </c>
      <c r="F24" s="8" t="s">
        <v>45</v>
      </c>
      <c r="G24" s="9" t="s">
        <v>46</v>
      </c>
      <c r="H24" s="8" t="str">
        <f>"000011"</f>
        <v>000011</v>
      </c>
      <c r="I24" s="7">
        <v>42947</v>
      </c>
      <c r="J24" s="8" t="str">
        <f>"000142"</f>
        <v>000142</v>
      </c>
      <c r="K24" s="7">
        <v>43805</v>
      </c>
      <c r="L24" s="8" t="str">
        <f>"000142"</f>
        <v>000142</v>
      </c>
      <c r="M24" s="7">
        <v>43805</v>
      </c>
      <c r="N24" s="8">
        <v>16</v>
      </c>
      <c r="O24" s="8" t="str">
        <f>""</f>
        <v/>
      </c>
      <c r="P24" s="7"/>
      <c r="Q24" s="10">
        <v>1.8765700000000001</v>
      </c>
      <c r="R24" s="10">
        <v>0.27284999999999998</v>
      </c>
      <c r="S24" s="10">
        <v>1.60372</v>
      </c>
      <c r="T24" s="8">
        <v>13</v>
      </c>
      <c r="U24" s="7">
        <v>43777</v>
      </c>
      <c r="V24" s="8">
        <v>9845267052</v>
      </c>
      <c r="W24" s="9" t="s">
        <v>47</v>
      </c>
      <c r="X24" s="8" t="s">
        <v>29</v>
      </c>
      <c r="Y24" s="9" t="s">
        <v>30</v>
      </c>
      <c r="Z24" s="8" t="s">
        <v>37</v>
      </c>
      <c r="AA24" s="9" t="s">
        <v>38</v>
      </c>
      <c r="AB24" s="10">
        <v>1.87657E-2</v>
      </c>
    </row>
    <row r="25" spans="1:28" s="4" customFormat="1" ht="13" x14ac:dyDescent="0.3">
      <c r="A25" s="5">
        <v>742</v>
      </c>
      <c r="B25" s="6" t="s">
        <v>105</v>
      </c>
      <c r="C25" s="7">
        <v>43789</v>
      </c>
      <c r="D25" s="5">
        <v>20</v>
      </c>
      <c r="E25" s="9" t="s">
        <v>41</v>
      </c>
      <c r="F25" s="8" t="s">
        <v>45</v>
      </c>
      <c r="G25" s="9" t="s">
        <v>46</v>
      </c>
      <c r="H25" s="8" t="str">
        <f>"000011"</f>
        <v>000011</v>
      </c>
      <c r="I25" s="7">
        <v>42947</v>
      </c>
      <c r="J25" s="8" t="str">
        <f>"000142"</f>
        <v>000142</v>
      </c>
      <c r="K25" s="7">
        <v>43805</v>
      </c>
      <c r="L25" s="8" t="str">
        <f>"000142"</f>
        <v>000142</v>
      </c>
      <c r="M25" s="7">
        <v>43805</v>
      </c>
      <c r="N25" s="8">
        <v>16</v>
      </c>
      <c r="O25" s="8" t="str">
        <f>""</f>
        <v/>
      </c>
      <c r="P25" s="7"/>
      <c r="Q25" s="10">
        <v>1.8765700000000001</v>
      </c>
      <c r="R25" s="10">
        <v>0.26995000000000002</v>
      </c>
      <c r="S25" s="10">
        <v>1.6066199999999999</v>
      </c>
      <c r="T25" s="8">
        <v>13</v>
      </c>
      <c r="U25" s="7">
        <v>43789</v>
      </c>
      <c r="V25" s="8">
        <v>9845267052</v>
      </c>
      <c r="W25" s="9" t="s">
        <v>47</v>
      </c>
      <c r="X25" s="8" t="s">
        <v>29</v>
      </c>
      <c r="Y25" s="9" t="s">
        <v>30</v>
      </c>
      <c r="Z25" s="8" t="s">
        <v>37</v>
      </c>
      <c r="AA25" s="9" t="s">
        <v>38</v>
      </c>
      <c r="AB25" s="10">
        <v>1.87657E-2</v>
      </c>
    </row>
    <row r="26" spans="1:28" s="4" customFormat="1" ht="13" x14ac:dyDescent="0.3">
      <c r="A26" s="5">
        <v>743</v>
      </c>
      <c r="B26" s="6" t="s">
        <v>106</v>
      </c>
      <c r="C26" s="7">
        <v>43805</v>
      </c>
      <c r="D26" s="5">
        <v>20</v>
      </c>
      <c r="E26" s="9" t="s">
        <v>41</v>
      </c>
      <c r="F26" s="8" t="s">
        <v>45</v>
      </c>
      <c r="G26" s="9" t="s">
        <v>46</v>
      </c>
      <c r="H26" s="8" t="str">
        <f>"000011"</f>
        <v>000011</v>
      </c>
      <c r="I26" s="7">
        <v>42947</v>
      </c>
      <c r="J26" s="8" t="str">
        <f>"000142"</f>
        <v>000142</v>
      </c>
      <c r="K26" s="7">
        <v>43805</v>
      </c>
      <c r="L26" s="8" t="str">
        <f>"000142"</f>
        <v>000142</v>
      </c>
      <c r="M26" s="7">
        <v>43805</v>
      </c>
      <c r="N26" s="8">
        <v>16</v>
      </c>
      <c r="O26" s="8" t="str">
        <f>"006915"</f>
        <v>006915</v>
      </c>
      <c r="P26" s="7">
        <v>43819</v>
      </c>
      <c r="Q26" s="10">
        <v>1.8765700000000001</v>
      </c>
      <c r="R26" s="10">
        <v>0.26684999999999998</v>
      </c>
      <c r="S26" s="10">
        <v>1.60972</v>
      </c>
      <c r="T26" s="8">
        <v>13</v>
      </c>
      <c r="U26" s="7">
        <v>43805</v>
      </c>
      <c r="V26" s="8">
        <v>9845267052</v>
      </c>
      <c r="W26" s="9" t="s">
        <v>47</v>
      </c>
      <c r="X26" s="8" t="s">
        <v>29</v>
      </c>
      <c r="Y26" s="9" t="s">
        <v>30</v>
      </c>
      <c r="Z26" s="8" t="s">
        <v>37</v>
      </c>
      <c r="AA26" s="9" t="s">
        <v>38</v>
      </c>
      <c r="AB26" s="10">
        <v>1.87657E-2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2019-07-02T06:05:12Z</dcterms:created>
  <dcterms:modified xsi:type="dcterms:W3CDTF">2020-01-28T11:35:41Z</dcterms:modified>
</cp:coreProperties>
</file>