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<sst xmlns="http://schemas.openxmlformats.org/spreadsheetml/2006/main" count="244" uniqueCount="125">
  <si>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</si>
  <si>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</si>
  <si>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</si>
  <si>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</si>
  <si>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</si>
  <si>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</si>
  <si>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</si>
  <si>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</si>
  <si>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</si>
  <si>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</si>
  <si>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</si>
  <si>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</si>
  <si>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</si>
  <si>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</si>
  <si>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</si>
  <si>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</si>
  <si>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</si>
  <si>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</si>
  <si>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</si>
  <si>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</si>
  <si>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</si>
  <si>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</si>
  <si>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</si>
  <si>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</si>
  <si>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</si>
  <si>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</si>
  <si>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</si>
  <si>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</si>
  <si>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</si>
  <si>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</si>
  <si>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</si>
  <si>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</si>
  <si>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P0298</t>
  </si>
  <si>
    <t>M and R to Electrical Installations in Parks and Gardens, Playgrounds, Burial Grounds</t>
  </si>
  <si>
    <t>May</t>
  </si>
  <si>
    <t>P2415</t>
  </si>
  <si>
    <t>Reserve fund for TandF Committee</t>
  </si>
  <si>
    <t>18per - Works (Bhagyajyothi, Sooru / Neeru Yojane and General) (54 Lakhs / New Wards)</t>
  </si>
  <si>
    <t>P1878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</si>
  <si>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</si>
  <si>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P3172</t>
  </si>
  <si>
    <t>K.Shankar Reddy</t>
  </si>
  <si>
    <t>P3297</t>
  </si>
  <si>
    <t>14th Finance Commission Grants - SWD Works</t>
  </si>
  <si>
    <t>P3110</t>
  </si>
  <si>
    <t>14th Finance Commission Grant Works</t>
  </si>
  <si>
    <t>P3296</t>
  </si>
  <si>
    <t>14th Finance Commission Works - Road and Footpath Maintenance</t>
  </si>
  <si>
    <t>M/s KRIDL</t>
  </si>
  <si>
    <t>KRIDL</t>
  </si>
  <si>
    <t>P2178</t>
  </si>
  <si>
    <t>Works sanctioned by Dy. Mayor</t>
  </si>
  <si>
    <t>ddo089</t>
  </si>
  <si>
    <t xml:space="preserve"> Assistant Executive Engineer Electrical East Zone</t>
  </si>
  <si>
    <t>ddo077</t>
  </si>
  <si>
    <t xml:space="preserve"> Assistant Executive Engineer Hebbal East Zone</t>
  </si>
  <si>
    <t>Hebbala</t>
  </si>
  <si>
    <t>021-17-000028</t>
  </si>
  <si>
    <t>Repairs to Park lightings, Cables, timers coming under Hebbal Constituency.</t>
  </si>
  <si>
    <t>M/s Sri Lakshmi Varadaraja Electricals Stores</t>
  </si>
  <si>
    <t>021-18-000022</t>
  </si>
  <si>
    <t>Providing LED street lights at Hebbal and surrounding areas in ward no 21</t>
  </si>
  <si>
    <t>021-18-000025</t>
  </si>
  <si>
    <t>Providing street light fittings, Timers and Connected accessories to Hebbal sumangali Seva Ashrama road and surrounding areas in ward no 21</t>
  </si>
  <si>
    <t>021-18-000009</t>
  </si>
  <si>
    <t>IMPROVEMNTS TO ROADS AND DRAINS AT SHIVASHANKAR BLOCK SURROUNDING AREA IN WARD NO 21</t>
  </si>
  <si>
    <t>021-18-000053</t>
  </si>
  <si>
    <t>DRILLING OF BOREWELL AND PROVIDING PIPELINE IN CHOWDAIAH BLOCK 1ST  4TH CROSS UAS CAMPUS IN WARD NO 21</t>
  </si>
  <si>
    <t>021-18-000054</t>
  </si>
  <si>
    <t>IMPROVEMENTS OF ROADS AND DRAINS AT SSA CROSS ROADS 1ST AND 2ND CROSS IN WARD NO 21</t>
  </si>
  <si>
    <t>021-17-000022</t>
  </si>
  <si>
    <t>Improvements roads and drains at Hebbal village, Anandagiri Layout, Guddadahalli surrounding areas in ward no 21</t>
  </si>
  <si>
    <t>N. SUDHAKAR REDDY</t>
  </si>
  <si>
    <t>P3166</t>
  </si>
  <si>
    <t>Special Development works in ward No.21, 24, 50, 54, 58, 59, 72, 78, 110, 141, 188 and 197 (Rs.200 Lakhs per ward)</t>
  </si>
  <si>
    <t>021-17-000019</t>
  </si>
  <si>
    <t>Improvements to roads and RCC drains at Dental College surroundings and Muneshwara Block  in ward no 21</t>
  </si>
  <si>
    <t>Surendra.B.T.</t>
  </si>
  <si>
    <t>021-18-000038</t>
  </si>
  <si>
    <t>Improvements Road and footpath and drains in ward no 21</t>
  </si>
  <si>
    <t>021-18-000039</t>
  </si>
  <si>
    <t>Improvements Storm water drain and secondary drain in ward no 21</t>
  </si>
  <si>
    <t>021-17-000013</t>
  </si>
  <si>
    <t>Providing asphalting to Beside Government School 3rd Cross road and Chikka lingaiahs house road Gundappa shastri road and police quarters road in Anandagiri Extension in Ward No.21</t>
  </si>
  <si>
    <t>AS Mani</t>
  </si>
  <si>
    <t>021-17-000033</t>
  </si>
  <si>
    <t xml:space="preserve">Providing drinking water works in Ward No 21 in Hebbal Division </t>
  </si>
  <si>
    <t>021-18-000026</t>
  </si>
  <si>
    <t>Providing street light fittings, Timers and Connected accessories to Anandnagar Vinayaka Layout and surrounding areas in ward no 21</t>
  </si>
  <si>
    <t>M/s.KRIDL</t>
  </si>
  <si>
    <t>021-17-000032</t>
  </si>
  <si>
    <t>PROVIDING WATER SUPPLY LINES IN SEETHAPPA LAYOUT CHOWDAIAH BLOCK AND MUNESHWARA BLOCK IN WARD NO 21</t>
  </si>
  <si>
    <t>D.S.Ramesh</t>
  </si>
  <si>
    <t>021-17-000024</t>
  </si>
  <si>
    <t>Improvements roads and drains at T.P Venugopal Layout surrounding and Anandnagar areas in ward no 21</t>
  </si>
  <si>
    <t>SURENDRA B T</t>
  </si>
  <si>
    <t>July</t>
  </si>
  <si>
    <t>021-19-000012</t>
  </si>
  <si>
    <t>IMPROVEMENTS TO ROADS AND DRAINS IN CHOLANAYAKANAHALLI SC COLONY OLD VILLAGE AND SUROUNDINGS IN WARD NO 21</t>
  </si>
  <si>
    <t>021-19-000013</t>
  </si>
  <si>
    <t>IMPROVEMENTS TO ROADS AND DRAINS IN SHIVASHANKARA BLOCK SC COLONY SURROUNDING AREA IN WARD NO 021</t>
  </si>
  <si>
    <t>021-17-000021</t>
  </si>
  <si>
    <t>Improvements roads and drains at Shivashankar Block, cross roads and main roads and surrounding areas in ward no 21</t>
  </si>
  <si>
    <t>K.Gopi Reddy</t>
  </si>
  <si>
    <t>021-17-000031</t>
  </si>
  <si>
    <t>IMPROVEMENTS TO ROADS AND DRAIN AT 6TH MAIN 1ST CROSS SEETHAPPA LAYOUT IN WARD NO 21</t>
  </si>
  <si>
    <t>021-16-000016</t>
  </si>
  <si>
    <t>Repairs to Park lightings, Cables, control panels at Ananda Nagara park in ward no 21</t>
  </si>
  <si>
    <t>M/s.Sri Swasthik Electricals</t>
  </si>
  <si>
    <t>August</t>
  </si>
  <si>
    <t>021-17-000012</t>
  </si>
  <si>
    <t>Providing asphalting to road surface and improvements to drains in main road and cross road of Vinayaka Layout in Ward No.21</t>
  </si>
  <si>
    <t>SS Road Developers Pro AS Mani</t>
  </si>
  <si>
    <t>September</t>
  </si>
  <si>
    <t>021-17-000014</t>
  </si>
  <si>
    <t>Providing asphalting to 1st Main road Bhajane mandira road 2nd, 3rd Main road and 5th A Main road of Hebbala in Ward No.21</t>
  </si>
  <si>
    <t>SS Road Developer, PRO AS Mani</t>
  </si>
  <si>
    <t>021-17-000017</t>
  </si>
  <si>
    <t>Providing New Culverts and filling road cutting portions BWSSB in Main roads and Cross roads in Ward No.21</t>
  </si>
  <si>
    <t>N.Shivakumar</t>
  </si>
  <si>
    <t>December</t>
  </si>
  <si>
    <t>021-18-000041</t>
  </si>
  <si>
    <t>Repairs to Cremotorium Burial Ground at Seethappa layout in ward no 21</t>
  </si>
  <si>
    <t>P3291</t>
  </si>
  <si>
    <t>14th Fin -Maintenance of Cremotorium, Burial 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</si>
</sst>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/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744</v>
      </c>
      <c r="B2" s="6" t="s">
        <v>28</v>
      </c>
      <c r="C2" s="7">
        <v>43566</v>
      </c>
      <c r="D2" s="8">
        <v>21</v>
      </c>
      <c r="E2" s="9" t="s">
        <v>56</v>
      </c>
      <c r="F2" s="8" t="s">
        <v>57</v>
      </c>
      <c r="G2" s="9" t="s">
        <v>58</v>
      </c>
      <c r="H2" s="8" t="str">
        <f>"000011"</f>
        <v>000011</v>
      </c>
      <c r="I2" s="7">
        <v>43207</v>
      </c>
      <c r="J2" s="8" t="str">
        <f>"000015"</f>
        <v>000015</v>
      </c>
      <c r="K2" s="7">
        <v>43207</v>
      </c>
      <c r="L2" s="8" t="str">
        <f>"000013"</f>
        <v>000013</v>
      </c>
      <c r="M2" s="7">
        <v>43207</v>
      </c>
      <c r="N2" s="8">
        <v>17</v>
      </c>
      <c r="O2" s="8" t="str">
        <f>"000273"</f>
        <v>000273</v>
      </c>
      <c r="P2" s="7">
        <v>43564</v>
      </c>
      <c r="Q2" s="10">
        <v>1.6913</v>
      </c>
      <c r="R2" s="10">
        <v>6.9430000000000006E-2</v>
      </c>
      <c r="S2" s="10">
        <v>1.6218699999999999</v>
      </c>
      <c r="T2" s="8">
        <v>11</v>
      </c>
      <c r="U2" s="7">
        <v>43566</v>
      </c>
      <c r="V2" s="8">
        <v>9341423529</v>
      </c>
      <c r="W2" s="9" t="s">
        <v>59</v>
      </c>
      <c r="X2" s="8" t="s">
        <v>32</v>
      </c>
      <c r="Y2" s="9" t="s">
        <v>33</v>
      </c>
      <c r="Z2" s="8" t="s">
        <v>52</v>
      </c>
      <c r="AA2" s="9" t="s">
        <v>53</v>
      </c>
      <c r="AB2" s="10">
        <f t="shared" ref="AB2:AB11" si="0">Q2/100</f>
        <v>1.6913000000000001E-2</v>
      </c>
    </row>
    <row r="3" spans="1:28" s="4" customFormat="1" ht="13" x14ac:dyDescent="0.3">
      <c r="A3" s="5">
        <v>745</v>
      </c>
      <c r="B3" s="6" t="s">
        <v>28</v>
      </c>
      <c r="C3" s="7">
        <v>43575</v>
      </c>
      <c r="D3" s="8">
        <v>21</v>
      </c>
      <c r="E3" s="9" t="s">
        <v>56</v>
      </c>
      <c r="F3" s="8" t="s">
        <v>60</v>
      </c>
      <c r="G3" s="9" t="s">
        <v>61</v>
      </c>
      <c r="H3" s="8" t="str">
        <f>"000116"</f>
        <v>000116</v>
      </c>
      <c r="I3" s="7">
        <v>43138</v>
      </c>
      <c r="J3" s="8" t="str">
        <f>"000153"</f>
        <v>000153</v>
      </c>
      <c r="K3" s="7">
        <v>43138</v>
      </c>
      <c r="L3" s="8" t="str">
        <f>"000140"</f>
        <v>000140</v>
      </c>
      <c r="M3" s="7">
        <v>43138</v>
      </c>
      <c r="N3" s="8">
        <v>18</v>
      </c>
      <c r="O3" s="8" t="str">
        <f>"000496"</f>
        <v>000496</v>
      </c>
      <c r="P3" s="7">
        <v>43567</v>
      </c>
      <c r="Q3" s="10">
        <v>29.9465</v>
      </c>
      <c r="R3" s="10">
        <v>3.7856399999999999</v>
      </c>
      <c r="S3" s="10">
        <v>26.16086</v>
      </c>
      <c r="T3" s="8">
        <v>21</v>
      </c>
      <c r="U3" s="7">
        <v>43575</v>
      </c>
      <c r="V3" s="8">
        <v>9845860866</v>
      </c>
      <c r="W3" s="9" t="s">
        <v>48</v>
      </c>
      <c r="X3" s="8" t="s">
        <v>35</v>
      </c>
      <c r="Y3" s="9" t="s">
        <v>36</v>
      </c>
      <c r="Z3" s="8" t="s">
        <v>52</v>
      </c>
      <c r="AA3" s="9" t="s">
        <v>53</v>
      </c>
      <c r="AB3" s="10">
        <f t="shared" si="0"/>
        <v>0.29946499999999998</v>
      </c>
    </row>
    <row r="4" spans="1:28" s="4" customFormat="1" ht="13" x14ac:dyDescent="0.3">
      <c r="A4" s="5">
        <v>746</v>
      </c>
      <c r="B4" s="6" t="s">
        <v>28</v>
      </c>
      <c r="C4" s="7">
        <v>43575</v>
      </c>
      <c r="D4" s="8">
        <v>21</v>
      </c>
      <c r="E4" s="9" t="s">
        <v>56</v>
      </c>
      <c r="F4" s="8" t="s">
        <v>62</v>
      </c>
      <c r="G4" s="9" t="s">
        <v>63</v>
      </c>
      <c r="H4" s="8" t="str">
        <f>"000117"</f>
        <v>000117</v>
      </c>
      <c r="I4" s="7">
        <v>43138</v>
      </c>
      <c r="J4" s="8" t="str">
        <f>"000152"</f>
        <v>000152</v>
      </c>
      <c r="K4" s="7">
        <v>43138</v>
      </c>
      <c r="L4" s="8" t="str">
        <f>"000141"</f>
        <v>000141</v>
      </c>
      <c r="M4" s="7">
        <v>43138</v>
      </c>
      <c r="N4" s="8">
        <v>18</v>
      </c>
      <c r="O4" s="8" t="str">
        <f>"000497"</f>
        <v>000497</v>
      </c>
      <c r="P4" s="7">
        <v>43567</v>
      </c>
      <c r="Q4" s="10">
        <v>24.953489999999999</v>
      </c>
      <c r="R4" s="10">
        <v>3.1533799999999998</v>
      </c>
      <c r="S4" s="10">
        <v>21.80011</v>
      </c>
      <c r="T4" s="8">
        <v>21</v>
      </c>
      <c r="U4" s="7">
        <v>43575</v>
      </c>
      <c r="V4" s="8">
        <v>9845860866</v>
      </c>
      <c r="W4" s="9" t="s">
        <v>48</v>
      </c>
      <c r="X4" s="8" t="s">
        <v>50</v>
      </c>
      <c r="Y4" s="9" t="s">
        <v>51</v>
      </c>
      <c r="Z4" s="8" t="s">
        <v>52</v>
      </c>
      <c r="AA4" s="9" t="s">
        <v>53</v>
      </c>
      <c r="AB4" s="10">
        <f t="shared" si="0"/>
        <v>0.24953489999999998</v>
      </c>
    </row>
    <row r="5" spans="1:28" s="4" customFormat="1" ht="13" x14ac:dyDescent="0.3">
      <c r="A5" s="5">
        <v>747</v>
      </c>
      <c r="B5" s="6" t="s">
        <v>28</v>
      </c>
      <c r="C5" s="7">
        <v>43581</v>
      </c>
      <c r="D5" s="8">
        <v>21</v>
      </c>
      <c r="E5" s="9" t="s">
        <v>56</v>
      </c>
      <c r="F5" s="8" t="s">
        <v>64</v>
      </c>
      <c r="G5" s="9" t="s">
        <v>65</v>
      </c>
      <c r="H5" s="8" t="str">
        <f>"000133"</f>
        <v>000133</v>
      </c>
      <c r="I5" s="7">
        <v>43379</v>
      </c>
      <c r="J5" s="8" t="str">
        <f>"000097"</f>
        <v>000097</v>
      </c>
      <c r="K5" s="7">
        <v>43428</v>
      </c>
      <c r="L5" s="8" t="str">
        <f>"000175"</f>
        <v>000175</v>
      </c>
      <c r="M5" s="7">
        <v>43428</v>
      </c>
      <c r="N5" s="8">
        <v>18</v>
      </c>
      <c r="O5" s="8" t="str">
        <f>"000918"</f>
        <v>000918</v>
      </c>
      <c r="P5" s="7">
        <v>43579</v>
      </c>
      <c r="Q5" s="10">
        <v>49.944240000000001</v>
      </c>
      <c r="R5" s="10">
        <v>5.3140499999999999</v>
      </c>
      <c r="S5" s="10">
        <v>44.630189999999999</v>
      </c>
      <c r="T5" s="8">
        <v>30</v>
      </c>
      <c r="U5" s="7">
        <v>43581</v>
      </c>
      <c r="V5" s="8">
        <v>8023330521</v>
      </c>
      <c r="W5" s="9" t="s">
        <v>49</v>
      </c>
      <c r="X5" s="8" t="s">
        <v>38</v>
      </c>
      <c r="Y5" s="9" t="s">
        <v>37</v>
      </c>
      <c r="Z5" s="8" t="s">
        <v>54</v>
      </c>
      <c r="AA5" s="9" t="s">
        <v>55</v>
      </c>
      <c r="AB5" s="10">
        <f t="shared" si="0"/>
        <v>0.49944240000000001</v>
      </c>
    </row>
    <row r="6" spans="1:28" s="4" customFormat="1" ht="13" x14ac:dyDescent="0.3">
      <c r="A6" s="5">
        <v>748</v>
      </c>
      <c r="B6" s="6" t="s">
        <v>34</v>
      </c>
      <c r="C6" s="7">
        <v>43591</v>
      </c>
      <c r="D6" s="8">
        <v>21</v>
      </c>
      <c r="E6" s="9" t="s">
        <v>56</v>
      </c>
      <c r="F6" s="8" t="s">
        <v>80</v>
      </c>
      <c r="G6" s="9" t="s">
        <v>81</v>
      </c>
      <c r="H6" s="8" t="str">
        <f>"000120"</f>
        <v>000120</v>
      </c>
      <c r="I6" s="7">
        <v>43369</v>
      </c>
      <c r="J6" s="8" t="str">
        <f>"000203"</f>
        <v>000203</v>
      </c>
      <c r="K6" s="7">
        <v>43535</v>
      </c>
      <c r="L6" s="8" t="str">
        <f>"000318"</f>
        <v>000318</v>
      </c>
      <c r="M6" s="7">
        <v>43535</v>
      </c>
      <c r="N6" s="8">
        <v>18</v>
      </c>
      <c r="O6" s="8" t="str">
        <f>"001323"</f>
        <v>001323</v>
      </c>
      <c r="P6" s="7">
        <v>43588</v>
      </c>
      <c r="Q6" s="10">
        <v>9.9805499999999991</v>
      </c>
      <c r="R6" s="10">
        <v>0.56218000000000001</v>
      </c>
      <c r="S6" s="10">
        <v>9.4183699999999995</v>
      </c>
      <c r="T6" s="8">
        <v>35</v>
      </c>
      <c r="U6" s="7">
        <v>43591</v>
      </c>
      <c r="V6" s="8">
        <v>8023330521</v>
      </c>
      <c r="W6" s="9" t="s">
        <v>49</v>
      </c>
      <c r="X6" s="8" t="s">
        <v>42</v>
      </c>
      <c r="Y6" s="9" t="s">
        <v>43</v>
      </c>
      <c r="Z6" s="8" t="s">
        <v>54</v>
      </c>
      <c r="AA6" s="9" t="s">
        <v>55</v>
      </c>
      <c r="AB6" s="10">
        <f t="shared" si="0"/>
        <v>9.9805499999999991E-2</v>
      </c>
    </row>
    <row r="7" spans="1:28" s="4" customFormat="1" ht="13" x14ac:dyDescent="0.3">
      <c r="A7" s="5">
        <v>749</v>
      </c>
      <c r="B7" s="6" t="s">
        <v>34</v>
      </c>
      <c r="C7" s="7">
        <v>43602</v>
      </c>
      <c r="D7" s="8">
        <v>21</v>
      </c>
      <c r="E7" s="9" t="s">
        <v>56</v>
      </c>
      <c r="F7" s="8" t="s">
        <v>82</v>
      </c>
      <c r="G7" s="9" t="s">
        <v>83</v>
      </c>
      <c r="H7" s="8" t="str">
        <f>"000024"</f>
        <v>000024</v>
      </c>
      <c r="I7" s="7">
        <v>42852</v>
      </c>
      <c r="J7" s="8" t="str">
        <f>"100018"</f>
        <v>100018</v>
      </c>
      <c r="K7" s="7">
        <v>42886</v>
      </c>
      <c r="L7" s="8" t="str">
        <f>"000037"</f>
        <v>000037</v>
      </c>
      <c r="M7" s="7">
        <v>42886</v>
      </c>
      <c r="N7" s="8">
        <v>17</v>
      </c>
      <c r="O7" s="8" t="str">
        <f>"001516"</f>
        <v>001516</v>
      </c>
      <c r="P7" s="7">
        <v>43599</v>
      </c>
      <c r="Q7" s="10">
        <v>24.117370000000001</v>
      </c>
      <c r="R7" s="10">
        <v>1.9159200000000001</v>
      </c>
      <c r="S7" s="10">
        <v>22.201450000000001</v>
      </c>
      <c r="T7" s="8">
        <v>49</v>
      </c>
      <c r="U7" s="7">
        <v>43602</v>
      </c>
      <c r="V7" s="8">
        <v>8023330521</v>
      </c>
      <c r="W7" s="9" t="s">
        <v>84</v>
      </c>
      <c r="X7" s="8" t="s">
        <v>30</v>
      </c>
      <c r="Y7" s="9" t="s">
        <v>31</v>
      </c>
      <c r="Z7" s="8" t="s">
        <v>54</v>
      </c>
      <c r="AA7" s="9" t="s">
        <v>55</v>
      </c>
      <c r="AB7" s="10">
        <f t="shared" si="0"/>
        <v>0.24117370000000002</v>
      </c>
    </row>
    <row r="8" spans="1:28" s="4" customFormat="1" ht="13" x14ac:dyDescent="0.3">
      <c r="A8" s="5">
        <v>750</v>
      </c>
      <c r="B8" s="6" t="s">
        <v>34</v>
      </c>
      <c r="C8" s="7">
        <v>43610</v>
      </c>
      <c r="D8" s="8">
        <v>21</v>
      </c>
      <c r="E8" s="9" t="s">
        <v>56</v>
      </c>
      <c r="F8" s="8" t="s">
        <v>85</v>
      </c>
      <c r="G8" s="9" t="s">
        <v>86</v>
      </c>
      <c r="H8" s="8" t="str">
        <f>"000256"</f>
        <v>000256</v>
      </c>
      <c r="I8" s="7">
        <v>43468</v>
      </c>
      <c r="J8" s="8" t="str">
        <f>"000197"</f>
        <v>000197</v>
      </c>
      <c r="K8" s="7">
        <v>43510</v>
      </c>
      <c r="L8" s="8" t="str">
        <f>"000298"</f>
        <v>000298</v>
      </c>
      <c r="M8" s="7">
        <v>43510</v>
      </c>
      <c r="N8" s="8">
        <v>17</v>
      </c>
      <c r="O8" s="8" t="str">
        <f>"001861"</f>
        <v>001861</v>
      </c>
      <c r="P8" s="7">
        <v>43606</v>
      </c>
      <c r="Q8" s="10">
        <v>11.23686</v>
      </c>
      <c r="R8" s="10">
        <v>0.49230000000000002</v>
      </c>
      <c r="S8" s="10">
        <v>10.74456</v>
      </c>
      <c r="T8" s="8">
        <v>58</v>
      </c>
      <c r="U8" s="7">
        <v>43610</v>
      </c>
      <c r="V8" s="8">
        <v>8023330521</v>
      </c>
      <c r="W8" s="9" t="s">
        <v>41</v>
      </c>
      <c r="X8" s="8" t="s">
        <v>44</v>
      </c>
      <c r="Y8" s="9" t="s">
        <v>45</v>
      </c>
      <c r="Z8" s="8" t="s">
        <v>54</v>
      </c>
      <c r="AA8" s="9" t="s">
        <v>55</v>
      </c>
      <c r="AB8" s="10">
        <f t="shared" si="0"/>
        <v>0.1123686</v>
      </c>
    </row>
    <row r="9" spans="1:28" s="4" customFormat="1" ht="13" x14ac:dyDescent="0.3">
      <c r="A9" s="5">
        <v>751</v>
      </c>
      <c r="B9" s="6" t="s">
        <v>34</v>
      </c>
      <c r="C9" s="7">
        <v>43610</v>
      </c>
      <c r="D9" s="8">
        <v>21</v>
      </c>
      <c r="E9" s="9" t="s">
        <v>56</v>
      </c>
      <c r="F9" s="8" t="s">
        <v>87</v>
      </c>
      <c r="G9" s="9" t="s">
        <v>88</v>
      </c>
      <c r="H9" s="8" t="str">
        <f>"000141"</f>
        <v>000141</v>
      </c>
      <c r="I9" s="7">
        <v>43176</v>
      </c>
      <c r="J9" s="8" t="str">
        <f>"000212"</f>
        <v>000212</v>
      </c>
      <c r="K9" s="7">
        <v>43176</v>
      </c>
      <c r="L9" s="8" t="str">
        <f>"000201"</f>
        <v>000201</v>
      </c>
      <c r="M9" s="7">
        <v>43176</v>
      </c>
      <c r="N9" s="8">
        <v>18</v>
      </c>
      <c r="O9" s="8" t="str">
        <f>"002059"</f>
        <v>002059</v>
      </c>
      <c r="P9" s="7">
        <v>43609</v>
      </c>
      <c r="Q9" s="10">
        <v>49.984679999999997</v>
      </c>
      <c r="R9" s="10">
        <v>6.2983500000000001</v>
      </c>
      <c r="S9" s="10">
        <v>43.686329999999998</v>
      </c>
      <c r="T9" s="8">
        <v>59</v>
      </c>
      <c r="U9" s="7">
        <v>43610</v>
      </c>
      <c r="V9" s="8">
        <v>9945525730</v>
      </c>
      <c r="W9" s="9" t="s">
        <v>89</v>
      </c>
      <c r="X9" s="8" t="s">
        <v>50</v>
      </c>
      <c r="Y9" s="9" t="s">
        <v>51</v>
      </c>
      <c r="Z9" s="8" t="s">
        <v>52</v>
      </c>
      <c r="AA9" s="9" t="s">
        <v>53</v>
      </c>
      <c r="AB9" s="10">
        <f t="shared" si="0"/>
        <v>0.49984679999999998</v>
      </c>
    </row>
    <row r="10" spans="1:28" s="4" customFormat="1" ht="13" x14ac:dyDescent="0.3">
      <c r="A10" s="5">
        <v>752</v>
      </c>
      <c r="B10" s="6" t="s">
        <v>34</v>
      </c>
      <c r="C10" s="7">
        <v>43614</v>
      </c>
      <c r="D10" s="8">
        <v>21</v>
      </c>
      <c r="E10" s="9" t="s">
        <v>56</v>
      </c>
      <c r="F10" s="8" t="s">
        <v>90</v>
      </c>
      <c r="G10" s="9" t="s">
        <v>91</v>
      </c>
      <c r="H10" s="8" t="str">
        <f>"000047"</f>
        <v>000047</v>
      </c>
      <c r="I10" s="7">
        <v>43291</v>
      </c>
      <c r="J10" s="8" t="str">
        <f>"000040"</f>
        <v>000040</v>
      </c>
      <c r="K10" s="7">
        <v>43291</v>
      </c>
      <c r="L10" s="8" t="str">
        <f>"000067"</f>
        <v>000067</v>
      </c>
      <c r="M10" s="7">
        <v>43291</v>
      </c>
      <c r="N10" s="8">
        <v>17</v>
      </c>
      <c r="O10" s="8" t="str">
        <f>"002078"</f>
        <v>002078</v>
      </c>
      <c r="P10" s="7">
        <v>43610</v>
      </c>
      <c r="Q10" s="10">
        <v>4.5165100000000002</v>
      </c>
      <c r="R10" s="10">
        <v>0.12209</v>
      </c>
      <c r="S10" s="10">
        <v>4.3944200000000002</v>
      </c>
      <c r="T10" s="8">
        <v>64</v>
      </c>
      <c r="U10" s="7">
        <v>43614</v>
      </c>
      <c r="V10" s="8">
        <v>8023330521</v>
      </c>
      <c r="W10" s="9" t="s">
        <v>92</v>
      </c>
      <c r="X10" s="8" t="s">
        <v>30</v>
      </c>
      <c r="Y10" s="9" t="s">
        <v>31</v>
      </c>
      <c r="Z10" s="8" t="s">
        <v>54</v>
      </c>
      <c r="AA10" s="9" t="s">
        <v>55</v>
      </c>
      <c r="AB10" s="10">
        <f t="shared" si="0"/>
        <v>4.51651E-2</v>
      </c>
    </row>
    <row r="11" spans="1:28" s="4" customFormat="1" ht="13" x14ac:dyDescent="0.3">
      <c r="A11" s="5">
        <v>753</v>
      </c>
      <c r="B11" s="6" t="s">
        <v>34</v>
      </c>
      <c r="C11" s="7">
        <v>43615</v>
      </c>
      <c r="D11" s="8">
        <v>21</v>
      </c>
      <c r="E11" s="9" t="s">
        <v>56</v>
      </c>
      <c r="F11" s="8" t="s">
        <v>93</v>
      </c>
      <c r="G11" s="9" t="s">
        <v>94</v>
      </c>
      <c r="H11" s="8" t="str">
        <f>"000064"</f>
        <v>000064</v>
      </c>
      <c r="I11" s="7">
        <v>42916</v>
      </c>
      <c r="J11" s="8" t="str">
        <f>"000007"</f>
        <v>000007</v>
      </c>
      <c r="K11" s="7">
        <v>43038</v>
      </c>
      <c r="L11" s="8" t="str">
        <f>"000042"</f>
        <v>000042</v>
      </c>
      <c r="M11" s="7">
        <v>43038</v>
      </c>
      <c r="N11" s="8">
        <v>17</v>
      </c>
      <c r="O11" s="8" t="str">
        <f>"002194"</f>
        <v>002194</v>
      </c>
      <c r="P11" s="7">
        <v>43613</v>
      </c>
      <c r="Q11" s="10">
        <v>47.269109999999998</v>
      </c>
      <c r="R11" s="10">
        <v>3.5242800000000001</v>
      </c>
      <c r="S11" s="10">
        <v>43.74483</v>
      </c>
      <c r="T11" s="8">
        <v>65</v>
      </c>
      <c r="U11" s="7">
        <v>43615</v>
      </c>
      <c r="V11" s="8">
        <v>8023330521</v>
      </c>
      <c r="W11" s="9" t="s">
        <v>95</v>
      </c>
      <c r="X11" s="8" t="s">
        <v>73</v>
      </c>
      <c r="Y11" s="9" t="s">
        <v>74</v>
      </c>
      <c r="Z11" s="8" t="s">
        <v>54</v>
      </c>
      <c r="AA11" s="9" t="s">
        <v>55</v>
      </c>
      <c r="AB11" s="10">
        <f t="shared" si="0"/>
        <v>0.47269109999999998</v>
      </c>
    </row>
    <row r="12" spans="1:28" s="4" customFormat="1" ht="13" x14ac:dyDescent="0.3">
      <c r="A12" s="5">
        <v>754</v>
      </c>
      <c r="B12" s="6" t="s">
        <v>29</v>
      </c>
      <c r="C12" s="7">
        <v>43622</v>
      </c>
      <c r="D12" s="8">
        <v>21</v>
      </c>
      <c r="E12" s="9" t="s">
        <v>56</v>
      </c>
      <c r="F12" s="8" t="s">
        <v>66</v>
      </c>
      <c r="G12" s="9" t="s">
        <v>67</v>
      </c>
      <c r="H12" s="8" t="str">
        <f>"000264"</f>
        <v>000264</v>
      </c>
      <c r="I12" s="7">
        <v>43484</v>
      </c>
      <c r="J12" s="8" t="str">
        <f>"000178"</f>
        <v>000178</v>
      </c>
      <c r="K12" s="7">
        <v>43484</v>
      </c>
      <c r="L12" s="8" t="str">
        <f>"000285"</f>
        <v>000285</v>
      </c>
      <c r="M12" s="7">
        <v>43484</v>
      </c>
      <c r="N12" s="8">
        <v>18</v>
      </c>
      <c r="O12" s="8" t="str">
        <f>"002282"</f>
        <v>002282</v>
      </c>
      <c r="P12" s="7">
        <v>43615</v>
      </c>
      <c r="Q12" s="10">
        <v>29.88409</v>
      </c>
      <c r="R12" s="10">
        <v>3.0903900000000002</v>
      </c>
      <c r="S12" s="10">
        <v>26.793700000000001</v>
      </c>
      <c r="T12" s="8">
        <v>70</v>
      </c>
      <c r="U12" s="7">
        <v>43622</v>
      </c>
      <c r="V12" s="8">
        <v>8023330521</v>
      </c>
      <c r="W12" s="9" t="s">
        <v>49</v>
      </c>
      <c r="X12" s="8" t="s">
        <v>38</v>
      </c>
      <c r="Y12" s="9" t="s">
        <v>37</v>
      </c>
      <c r="Z12" s="8" t="s">
        <v>54</v>
      </c>
      <c r="AA12" s="9" t="s">
        <v>55</v>
      </c>
      <c r="AB12" s="10">
        <v>0.29884090000000002</v>
      </c>
    </row>
    <row r="13" spans="1:28" s="4" customFormat="1" ht="13" x14ac:dyDescent="0.3">
      <c r="A13" s="5">
        <v>755</v>
      </c>
      <c r="B13" s="6" t="s">
        <v>29</v>
      </c>
      <c r="C13" s="7">
        <v>43622</v>
      </c>
      <c r="D13" s="8">
        <v>21</v>
      </c>
      <c r="E13" s="9" t="s">
        <v>56</v>
      </c>
      <c r="F13" s="8" t="s">
        <v>68</v>
      </c>
      <c r="G13" s="9" t="s">
        <v>69</v>
      </c>
      <c r="H13" s="8" t="str">
        <f>"000100"</f>
        <v>000100</v>
      </c>
      <c r="I13" s="7">
        <v>43343</v>
      </c>
      <c r="J13" s="8" t="str">
        <f>"000199"</f>
        <v>000199</v>
      </c>
      <c r="K13" s="7">
        <v>43524</v>
      </c>
      <c r="L13" s="8" t="str">
        <f>"000314"</f>
        <v>000314</v>
      </c>
      <c r="M13" s="7">
        <v>43524</v>
      </c>
      <c r="N13" s="8">
        <v>18</v>
      </c>
      <c r="O13" s="8" t="str">
        <f>"002283"</f>
        <v>002283</v>
      </c>
      <c r="P13" s="7">
        <v>43615</v>
      </c>
      <c r="Q13" s="10">
        <v>34.076219999999999</v>
      </c>
      <c r="R13" s="10">
        <v>1.8649199999999999</v>
      </c>
      <c r="S13" s="10">
        <v>32.211300000000001</v>
      </c>
      <c r="T13" s="8">
        <v>70</v>
      </c>
      <c r="U13" s="7">
        <v>43622</v>
      </c>
      <c r="V13" s="8">
        <v>8023330521</v>
      </c>
      <c r="W13" s="9" t="s">
        <v>49</v>
      </c>
      <c r="X13" s="8" t="s">
        <v>38</v>
      </c>
      <c r="Y13" s="9" t="s">
        <v>37</v>
      </c>
      <c r="Z13" s="8" t="s">
        <v>54</v>
      </c>
      <c r="AA13" s="9" t="s">
        <v>55</v>
      </c>
      <c r="AB13" s="10">
        <v>0.34076220000000002</v>
      </c>
    </row>
    <row r="14" spans="1:28" s="4" customFormat="1" ht="13" x14ac:dyDescent="0.3">
      <c r="A14" s="5">
        <v>756</v>
      </c>
      <c r="B14" s="6" t="s">
        <v>29</v>
      </c>
      <c r="C14" s="7">
        <v>43628</v>
      </c>
      <c r="D14" s="8">
        <v>21</v>
      </c>
      <c r="E14" s="9" t="s">
        <v>56</v>
      </c>
      <c r="F14" s="8" t="s">
        <v>70</v>
      </c>
      <c r="G14" s="9" t="s">
        <v>71</v>
      </c>
      <c r="H14" s="8" t="str">
        <f>"000039"</f>
        <v>000039</v>
      </c>
      <c r="I14" s="7">
        <v>42996</v>
      </c>
      <c r="J14" s="8" t="str">
        <f>"000013"</f>
        <v>000013</v>
      </c>
      <c r="K14" s="7">
        <v>43062</v>
      </c>
      <c r="L14" s="8" t="str">
        <f>"000057"</f>
        <v>000057</v>
      </c>
      <c r="M14" s="7">
        <v>43062</v>
      </c>
      <c r="N14" s="8">
        <v>17</v>
      </c>
      <c r="O14" s="8" t="str">
        <f>"002416"</f>
        <v>002416</v>
      </c>
      <c r="P14" s="7">
        <v>43622</v>
      </c>
      <c r="Q14" s="10">
        <v>43.53228</v>
      </c>
      <c r="R14" s="10">
        <v>2.1372</v>
      </c>
      <c r="S14" s="10">
        <v>41.39508</v>
      </c>
      <c r="T14" s="8">
        <v>76</v>
      </c>
      <c r="U14" s="7">
        <v>43628</v>
      </c>
      <c r="V14" s="8">
        <v>9036663396</v>
      </c>
      <c r="W14" s="9" t="s">
        <v>72</v>
      </c>
      <c r="X14" s="8" t="s">
        <v>73</v>
      </c>
      <c r="Y14" s="9" t="s">
        <v>74</v>
      </c>
      <c r="Z14" s="8" t="s">
        <v>54</v>
      </c>
      <c r="AA14" s="9" t="s">
        <v>55</v>
      </c>
      <c r="AB14" s="10">
        <v>0.43532280000000001</v>
      </c>
    </row>
    <row r="15" spans="1:28" s="4" customFormat="1" ht="13" x14ac:dyDescent="0.3">
      <c r="A15" s="5">
        <v>757</v>
      </c>
      <c r="B15" s="6" t="s">
        <v>29</v>
      </c>
      <c r="C15" s="7">
        <v>43633</v>
      </c>
      <c r="D15" s="8">
        <v>21</v>
      </c>
      <c r="E15" s="9" t="s">
        <v>56</v>
      </c>
      <c r="F15" s="8" t="s">
        <v>75</v>
      </c>
      <c r="G15" s="9" t="s">
        <v>76</v>
      </c>
      <c r="H15" s="8" t="str">
        <f>"000025"</f>
        <v>000025</v>
      </c>
      <c r="I15" s="7">
        <v>43267</v>
      </c>
      <c r="J15" s="8" t="str">
        <f>"000013"</f>
        <v>000013</v>
      </c>
      <c r="K15" s="7">
        <v>43267</v>
      </c>
      <c r="L15" s="8" t="str">
        <f>"000035"</f>
        <v>000035</v>
      </c>
      <c r="M15" s="7">
        <v>43267</v>
      </c>
      <c r="N15" s="8">
        <v>17</v>
      </c>
      <c r="O15" s="8" t="str">
        <f>"002762"</f>
        <v>002762</v>
      </c>
      <c r="P15" s="7">
        <v>43631</v>
      </c>
      <c r="Q15" s="10">
        <v>48.10774</v>
      </c>
      <c r="R15" s="10">
        <v>23.10774</v>
      </c>
      <c r="S15" s="10">
        <v>25</v>
      </c>
      <c r="T15" s="8">
        <v>85</v>
      </c>
      <c r="U15" s="7">
        <v>43633</v>
      </c>
      <c r="V15" s="8">
        <v>8023330521</v>
      </c>
      <c r="W15" s="9" t="s">
        <v>77</v>
      </c>
      <c r="X15" s="8" t="s">
        <v>40</v>
      </c>
      <c r="Y15" s="9" t="s">
        <v>39</v>
      </c>
      <c r="Z15" s="8" t="s">
        <v>54</v>
      </c>
      <c r="AA15" s="9" t="s">
        <v>55</v>
      </c>
      <c r="AB15" s="10">
        <v>0.48107739999999999</v>
      </c>
    </row>
    <row r="16" spans="1:28" s="4" customFormat="1" ht="13" x14ac:dyDescent="0.3">
      <c r="A16" s="5">
        <v>758</v>
      </c>
      <c r="B16" s="6" t="s">
        <v>29</v>
      </c>
      <c r="C16" s="7">
        <v>43641</v>
      </c>
      <c r="D16" s="8">
        <v>21</v>
      </c>
      <c r="E16" s="9" t="s">
        <v>56</v>
      </c>
      <c r="F16" s="8" t="s">
        <v>78</v>
      </c>
      <c r="G16" s="9" t="s">
        <v>79</v>
      </c>
      <c r="H16" s="8" t="str">
        <f>"000118"</f>
        <v>000118</v>
      </c>
      <c r="I16" s="7">
        <v>43369</v>
      </c>
      <c r="J16" s="8" t="str">
        <f>"000204"</f>
        <v>000204</v>
      </c>
      <c r="K16" s="7">
        <v>43535</v>
      </c>
      <c r="L16" s="8" t="str">
        <f>"000319"</f>
        <v>000319</v>
      </c>
      <c r="M16" s="7">
        <v>43535</v>
      </c>
      <c r="N16" s="8">
        <v>18</v>
      </c>
      <c r="O16" s="8" t="str">
        <f>"002941"</f>
        <v>002941</v>
      </c>
      <c r="P16" s="7">
        <v>43637</v>
      </c>
      <c r="Q16" s="10">
        <v>14.986789999999999</v>
      </c>
      <c r="R16" s="10">
        <v>1.57741</v>
      </c>
      <c r="S16" s="10">
        <v>13.409380000000001</v>
      </c>
      <c r="T16" s="8">
        <v>93</v>
      </c>
      <c r="U16" s="7">
        <v>43641</v>
      </c>
      <c r="V16" s="8">
        <v>8023330521</v>
      </c>
      <c r="W16" s="9" t="s">
        <v>49</v>
      </c>
      <c r="X16" s="8" t="s">
        <v>46</v>
      </c>
      <c r="Y16" s="9" t="s">
        <v>47</v>
      </c>
      <c r="Z16" s="8" t="s">
        <v>54</v>
      </c>
      <c r="AA16" s="9" t="s">
        <v>55</v>
      </c>
      <c r="AB16" s="10">
        <v>0.1498679</v>
      </c>
    </row>
    <row r="17" spans="1:28" s="4" customFormat="1" ht="13" x14ac:dyDescent="0.3">
      <c r="A17" s="5">
        <v>759</v>
      </c>
      <c r="B17" s="6" t="s">
        <v>96</v>
      </c>
      <c r="C17" s="7">
        <v>43647</v>
      </c>
      <c r="D17" s="8">
        <v>21</v>
      </c>
      <c r="E17" s="9" t="s">
        <v>56</v>
      </c>
      <c r="F17" s="8" t="s">
        <v>97</v>
      </c>
      <c r="G17" s="11" t="s">
        <v>98</v>
      </c>
      <c r="H17" s="8" t="str">
        <f>"000001"</f>
        <v>000001</v>
      </c>
      <c r="I17" s="7">
        <v>43560</v>
      </c>
      <c r="J17" s="8" t="str">
        <f>"000001"</f>
        <v>000001</v>
      </c>
      <c r="K17" s="7">
        <v>43560</v>
      </c>
      <c r="L17" s="8" t="str">
        <f>"000001"</f>
        <v>000001</v>
      </c>
      <c r="M17" s="7">
        <v>43560</v>
      </c>
      <c r="N17" s="8">
        <v>19</v>
      </c>
      <c r="O17" s="8" t="str">
        <f>"002960"</f>
        <v>002960</v>
      </c>
      <c r="P17" s="7">
        <v>43640</v>
      </c>
      <c r="Q17" s="12">
        <v>49.97963</v>
      </c>
      <c r="R17" s="12">
        <v>5.19367</v>
      </c>
      <c r="S17" s="12">
        <v>44.785960000000003</v>
      </c>
      <c r="T17" s="8">
        <v>97</v>
      </c>
      <c r="U17" s="7">
        <v>43647</v>
      </c>
      <c r="V17" s="8">
        <v>8023330521</v>
      </c>
      <c r="W17" s="11" t="s">
        <v>49</v>
      </c>
      <c r="X17" s="8" t="s">
        <v>38</v>
      </c>
      <c r="Y17" s="11" t="s">
        <v>37</v>
      </c>
      <c r="Z17" s="8" t="s">
        <v>54</v>
      </c>
      <c r="AA17" s="11" t="s">
        <v>55</v>
      </c>
      <c r="AB17" s="12">
        <f t="shared" ref="AB17:AB24" si="1">Q17/100</f>
        <v>0.49979630000000003</v>
      </c>
    </row>
    <row r="18" spans="1:28" s="4" customFormat="1" ht="13" x14ac:dyDescent="0.3">
      <c r="A18" s="5">
        <v>760</v>
      </c>
      <c r="B18" s="6" t="s">
        <v>96</v>
      </c>
      <c r="C18" s="7">
        <v>43647</v>
      </c>
      <c r="D18" s="8">
        <v>21</v>
      </c>
      <c r="E18" s="9" t="s">
        <v>56</v>
      </c>
      <c r="F18" s="8" t="s">
        <v>99</v>
      </c>
      <c r="G18" s="11" t="s">
        <v>100</v>
      </c>
      <c r="H18" s="8" t="str">
        <f>"000002"</f>
        <v>000002</v>
      </c>
      <c r="I18" s="7">
        <v>43563</v>
      </c>
      <c r="J18" s="8" t="str">
        <f>"000003"</f>
        <v>000003</v>
      </c>
      <c r="K18" s="7">
        <v>43563</v>
      </c>
      <c r="L18" s="8" t="str">
        <f>"000003"</f>
        <v>000003</v>
      </c>
      <c r="M18" s="7">
        <v>43563</v>
      </c>
      <c r="N18" s="8">
        <v>19</v>
      </c>
      <c r="O18" s="8" t="str">
        <f>"002971"</f>
        <v>002971</v>
      </c>
      <c r="P18" s="7">
        <v>43640</v>
      </c>
      <c r="Q18" s="12">
        <v>49.996740000000003</v>
      </c>
      <c r="R18" s="12">
        <v>5.2902500000000003</v>
      </c>
      <c r="S18" s="12">
        <v>44.706490000000002</v>
      </c>
      <c r="T18" s="8">
        <v>97</v>
      </c>
      <c r="U18" s="7">
        <v>43647</v>
      </c>
      <c r="V18" s="8">
        <v>8023330521</v>
      </c>
      <c r="W18" s="11" t="s">
        <v>49</v>
      </c>
      <c r="X18" s="8" t="s">
        <v>38</v>
      </c>
      <c r="Y18" s="11" t="s">
        <v>37</v>
      </c>
      <c r="Z18" s="8" t="s">
        <v>54</v>
      </c>
      <c r="AA18" s="11" t="s">
        <v>55</v>
      </c>
      <c r="AB18" s="12">
        <f t="shared" si="1"/>
        <v>0.49996740000000001</v>
      </c>
    </row>
    <row r="19" spans="1:28" s="4" customFormat="1" ht="13" x14ac:dyDescent="0.3">
      <c r="A19" s="5">
        <v>761</v>
      </c>
      <c r="B19" s="6" t="s">
        <v>96</v>
      </c>
      <c r="C19" s="7">
        <v>43677</v>
      </c>
      <c r="D19" s="8">
        <v>21</v>
      </c>
      <c r="E19" s="9" t="s">
        <v>56</v>
      </c>
      <c r="F19" s="8" t="s">
        <v>101</v>
      </c>
      <c r="G19" s="11" t="s">
        <v>102</v>
      </c>
      <c r="H19" s="8" t="str">
        <f>"000066"</f>
        <v>000066</v>
      </c>
      <c r="I19" s="7">
        <v>42916</v>
      </c>
      <c r="J19" s="8" t="str">
        <f>"000054"</f>
        <v>000054</v>
      </c>
      <c r="K19" s="7">
        <v>43158</v>
      </c>
      <c r="L19" s="8" t="str">
        <f>"000136"</f>
        <v>000136</v>
      </c>
      <c r="M19" s="7">
        <v>43158</v>
      </c>
      <c r="N19" s="8">
        <v>17</v>
      </c>
      <c r="O19" s="8" t="str">
        <f>"004066"</f>
        <v>004066</v>
      </c>
      <c r="P19" s="7">
        <v>43672</v>
      </c>
      <c r="Q19" s="12">
        <v>43.531469999999999</v>
      </c>
      <c r="R19" s="12">
        <v>1.2294</v>
      </c>
      <c r="S19" s="12">
        <v>42.302070000000001</v>
      </c>
      <c r="T19" s="8">
        <v>135</v>
      </c>
      <c r="U19" s="7">
        <v>43677</v>
      </c>
      <c r="V19" s="8">
        <v>8023330521</v>
      </c>
      <c r="W19" s="11" t="s">
        <v>103</v>
      </c>
      <c r="X19" s="8" t="s">
        <v>73</v>
      </c>
      <c r="Y19" s="11" t="s">
        <v>74</v>
      </c>
      <c r="Z19" s="8" t="s">
        <v>54</v>
      </c>
      <c r="AA19" s="11" t="s">
        <v>55</v>
      </c>
      <c r="AB19" s="12">
        <f t="shared" si="1"/>
        <v>0.4353147</v>
      </c>
    </row>
    <row r="20" spans="1:28" s="4" customFormat="1" ht="13" x14ac:dyDescent="0.3">
      <c r="A20" s="5">
        <v>762</v>
      </c>
      <c r="B20" s="6" t="s">
        <v>96</v>
      </c>
      <c r="C20" s="7">
        <v>43677</v>
      </c>
      <c r="D20" s="8">
        <v>21</v>
      </c>
      <c r="E20" s="9" t="s">
        <v>56</v>
      </c>
      <c r="F20" s="8" t="s">
        <v>104</v>
      </c>
      <c r="G20" s="11" t="s">
        <v>105</v>
      </c>
      <c r="H20" s="8" t="str">
        <f>"000129"</f>
        <v>000129</v>
      </c>
      <c r="I20" s="7">
        <v>43148</v>
      </c>
      <c r="J20" s="8" t="str">
        <f>"000055"</f>
        <v>000055</v>
      </c>
      <c r="K20" s="7">
        <v>43158</v>
      </c>
      <c r="L20" s="8" t="str">
        <f>"000135"</f>
        <v>000135</v>
      </c>
      <c r="M20" s="7">
        <v>43158</v>
      </c>
      <c r="N20" s="8">
        <v>17</v>
      </c>
      <c r="O20" s="8" t="str">
        <f>"004069"</f>
        <v>004069</v>
      </c>
      <c r="P20" s="7">
        <v>43672</v>
      </c>
      <c r="Q20" s="12">
        <v>11.276210000000001</v>
      </c>
      <c r="R20" s="12">
        <v>0.37552999999999997</v>
      </c>
      <c r="S20" s="12">
        <v>10.900679999999999</v>
      </c>
      <c r="T20" s="8">
        <v>135</v>
      </c>
      <c r="U20" s="7">
        <v>43677</v>
      </c>
      <c r="V20" s="8">
        <v>8023330521</v>
      </c>
      <c r="W20" s="11" t="s">
        <v>103</v>
      </c>
      <c r="X20" s="8" t="s">
        <v>30</v>
      </c>
      <c r="Y20" s="11" t="s">
        <v>31</v>
      </c>
      <c r="Z20" s="8" t="s">
        <v>54</v>
      </c>
      <c r="AA20" s="11" t="s">
        <v>55</v>
      </c>
      <c r="AB20" s="12">
        <f t="shared" si="1"/>
        <v>0.1127621</v>
      </c>
    </row>
    <row r="21" spans="1:28" s="4" customFormat="1" ht="13" x14ac:dyDescent="0.3">
      <c r="A21" s="5">
        <v>763</v>
      </c>
      <c r="B21" s="6" t="s">
        <v>96</v>
      </c>
      <c r="C21" s="7">
        <v>43677</v>
      </c>
      <c r="D21" s="8">
        <v>21</v>
      </c>
      <c r="E21" s="9" t="s">
        <v>56</v>
      </c>
      <c r="F21" s="8" t="s">
        <v>106</v>
      </c>
      <c r="G21" s="11" t="s">
        <v>107</v>
      </c>
      <c r="H21" s="8" t="str">
        <f>"000194"</f>
        <v>000194</v>
      </c>
      <c r="I21" s="7">
        <v>43307</v>
      </c>
      <c r="J21" s="8" t="str">
        <f>"000088"</f>
        <v>000088</v>
      </c>
      <c r="K21" s="7">
        <v>43311</v>
      </c>
      <c r="L21" s="8" t="str">
        <f>"000088"</f>
        <v>000088</v>
      </c>
      <c r="M21" s="7">
        <v>43311</v>
      </c>
      <c r="N21" s="8">
        <v>16</v>
      </c>
      <c r="O21" s="8" t="str">
        <f>"004099"</f>
        <v>004099</v>
      </c>
      <c r="P21" s="7">
        <v>43672</v>
      </c>
      <c r="Q21" s="12">
        <v>0.97460999999999998</v>
      </c>
      <c r="R21" s="12">
        <v>0.12</v>
      </c>
      <c r="S21" s="12">
        <v>0.85460999999999998</v>
      </c>
      <c r="T21" s="8">
        <v>136</v>
      </c>
      <c r="U21" s="7">
        <v>43677</v>
      </c>
      <c r="V21" s="8">
        <v>9164423300</v>
      </c>
      <c r="W21" s="11" t="s">
        <v>108</v>
      </c>
      <c r="X21" s="8" t="s">
        <v>32</v>
      </c>
      <c r="Y21" s="11" t="s">
        <v>33</v>
      </c>
      <c r="Z21" s="8" t="s">
        <v>52</v>
      </c>
      <c r="AA21" s="11" t="s">
        <v>53</v>
      </c>
      <c r="AB21" s="12">
        <f t="shared" si="1"/>
        <v>9.7461000000000006E-3</v>
      </c>
    </row>
    <row r="22" spans="1:28" s="4" customFormat="1" ht="13" x14ac:dyDescent="0.3">
      <c r="A22" s="5">
        <v>764</v>
      </c>
      <c r="B22" s="6" t="s">
        <v>109</v>
      </c>
      <c r="C22" s="7">
        <v>43707</v>
      </c>
      <c r="D22" s="8">
        <v>21</v>
      </c>
      <c r="E22" s="9" t="s">
        <v>56</v>
      </c>
      <c r="F22" s="8" t="s">
        <v>110</v>
      </c>
      <c r="G22" s="11" t="s">
        <v>111</v>
      </c>
      <c r="H22" s="8" t="str">
        <f>"000235"</f>
        <v>000235</v>
      </c>
      <c r="I22" s="7">
        <v>43190</v>
      </c>
      <c r="J22" s="8" t="str">
        <f>"000301"</f>
        <v>000301</v>
      </c>
      <c r="K22" s="7">
        <v>43190</v>
      </c>
      <c r="L22" s="8" t="str">
        <f>"000170"</f>
        <v>000170</v>
      </c>
      <c r="M22" s="7">
        <v>43190</v>
      </c>
      <c r="N22" s="8">
        <v>17</v>
      </c>
      <c r="O22" s="8" t="str">
        <f>"004668"</f>
        <v>004668</v>
      </c>
      <c r="P22" s="7">
        <v>43697</v>
      </c>
      <c r="Q22" s="12">
        <v>26.361059999999998</v>
      </c>
      <c r="R22" s="12">
        <v>2.32986</v>
      </c>
      <c r="S22" s="12">
        <v>24.031199999999998</v>
      </c>
      <c r="T22" s="8">
        <v>173</v>
      </c>
      <c r="U22" s="7">
        <v>43707</v>
      </c>
      <c r="V22" s="8">
        <v>8023330521</v>
      </c>
      <c r="W22" s="11" t="s">
        <v>112</v>
      </c>
      <c r="X22" s="8" t="s">
        <v>30</v>
      </c>
      <c r="Y22" s="11" t="s">
        <v>31</v>
      </c>
      <c r="Z22" s="8" t="s">
        <v>54</v>
      </c>
      <c r="AA22" s="11" t="s">
        <v>55</v>
      </c>
      <c r="AB22" s="12">
        <f t="shared" si="1"/>
        <v>0.26361059999999997</v>
      </c>
    </row>
    <row r="23" spans="1:28" s="4" customFormat="1" ht="13" x14ac:dyDescent="0.3">
      <c r="A23" s="5">
        <v>765</v>
      </c>
      <c r="B23" s="6" t="s">
        <v>113</v>
      </c>
      <c r="C23" s="7">
        <v>43714</v>
      </c>
      <c r="D23" s="8">
        <v>21</v>
      </c>
      <c r="E23" s="9" t="s">
        <v>56</v>
      </c>
      <c r="F23" s="8" t="s">
        <v>114</v>
      </c>
      <c r="G23" s="11" t="s">
        <v>115</v>
      </c>
      <c r="H23" s="8" t="str">
        <f>"000236"</f>
        <v>000236</v>
      </c>
      <c r="I23" s="7">
        <v>43190</v>
      </c>
      <c r="J23" s="8" t="str">
        <f>"000302"</f>
        <v>000302</v>
      </c>
      <c r="K23" s="7">
        <v>43190</v>
      </c>
      <c r="L23" s="8" t="str">
        <f>"000171"</f>
        <v>000171</v>
      </c>
      <c r="M23" s="7">
        <v>43190</v>
      </c>
      <c r="N23" s="8">
        <v>17</v>
      </c>
      <c r="O23" s="8" t="str">
        <f>"004835"</f>
        <v>004835</v>
      </c>
      <c r="P23" s="7">
        <v>43705</v>
      </c>
      <c r="Q23" s="12">
        <v>18.190529999999999</v>
      </c>
      <c r="R23" s="12">
        <v>1.4369700000000001</v>
      </c>
      <c r="S23" s="12">
        <v>16.75356</v>
      </c>
      <c r="T23" s="8">
        <v>175</v>
      </c>
      <c r="U23" s="7">
        <v>43714</v>
      </c>
      <c r="V23" s="8">
        <v>8023330521</v>
      </c>
      <c r="W23" s="11" t="s">
        <v>116</v>
      </c>
      <c r="X23" s="8" t="s">
        <v>30</v>
      </c>
      <c r="Y23" s="11" t="s">
        <v>31</v>
      </c>
      <c r="Z23" s="8" t="s">
        <v>54</v>
      </c>
      <c r="AA23" s="11" t="s">
        <v>55</v>
      </c>
      <c r="AB23" s="12">
        <f t="shared" si="1"/>
        <v>0.18190529999999999</v>
      </c>
    </row>
    <row r="24" spans="1:28" s="4" customFormat="1" ht="13" x14ac:dyDescent="0.3">
      <c r="A24" s="5">
        <v>766</v>
      </c>
      <c r="B24" s="6" t="s">
        <v>113</v>
      </c>
      <c r="C24" s="7">
        <v>43732</v>
      </c>
      <c r="D24" s="8">
        <v>21</v>
      </c>
      <c r="E24" s="9" t="s">
        <v>56</v>
      </c>
      <c r="F24" s="8" t="s">
        <v>117</v>
      </c>
      <c r="G24" s="11" t="s">
        <v>118</v>
      </c>
      <c r="H24" s="8" t="str">
        <f>"000231"</f>
        <v>000231</v>
      </c>
      <c r="I24" s="7">
        <v>42818</v>
      </c>
      <c r="J24" s="8" t="str">
        <f>"000048"</f>
        <v>000048</v>
      </c>
      <c r="K24" s="7">
        <v>42916</v>
      </c>
      <c r="L24" s="8" t="str">
        <f>"000097"</f>
        <v>000097</v>
      </c>
      <c r="M24" s="7">
        <v>42916</v>
      </c>
      <c r="N24" s="8">
        <v>17</v>
      </c>
      <c r="O24" s="8" t="str">
        <f>"009545"</f>
        <v>009545</v>
      </c>
      <c r="P24" s="7">
        <v>43526</v>
      </c>
      <c r="Q24" s="12">
        <v>2.60798</v>
      </c>
      <c r="R24" s="12">
        <v>0.11183999999999999</v>
      </c>
      <c r="S24" s="12">
        <v>2.49614</v>
      </c>
      <c r="T24" s="8">
        <v>199</v>
      </c>
      <c r="U24" s="7">
        <v>43732</v>
      </c>
      <c r="V24" s="8">
        <v>8023330521</v>
      </c>
      <c r="W24" s="11" t="s">
        <v>119</v>
      </c>
      <c r="X24" s="8" t="s">
        <v>30</v>
      </c>
      <c r="Y24" s="11" t="s">
        <v>31</v>
      </c>
      <c r="Z24" s="8" t="s">
        <v>54</v>
      </c>
      <c r="AA24" s="11" t="s">
        <v>55</v>
      </c>
      <c r="AB24" s="12">
        <f t="shared" si="1"/>
        <v>2.60798E-2</v>
      </c>
    </row>
    <row r="25" spans="1:28" s="4" customFormat="1" ht="13" x14ac:dyDescent="0.3">
      <c r="A25" s="5">
        <v>767</v>
      </c>
      <c r="B25" s="6" t="s">
        <v>120</v>
      </c>
      <c r="C25" s="7">
        <v>43818</v>
      </c>
      <c r="D25" s="5">
        <v>21</v>
      </c>
      <c r="E25" s="9" t="s">
        <v>56</v>
      </c>
      <c r="F25" s="8" t="s">
        <v>121</v>
      </c>
      <c r="G25" s="9" t="s">
        <v>122</v>
      </c>
      <c r="H25" s="8" t="str">
        <f>"000265"</f>
        <v>000265</v>
      </c>
      <c r="I25" s="7">
        <v>43486</v>
      </c>
      <c r="J25" s="8" t="str">
        <f>"000023"</f>
        <v>000023</v>
      </c>
      <c r="K25" s="7">
        <v>43628</v>
      </c>
      <c r="L25" s="8" t="str">
        <f>"000032"</f>
        <v>000032</v>
      </c>
      <c r="M25" s="7">
        <v>43628</v>
      </c>
      <c r="N25" s="8">
        <v>18</v>
      </c>
      <c r="O25" s="8" t="str">
        <f>"006838"</f>
        <v>006838</v>
      </c>
      <c r="P25" s="7">
        <v>43815</v>
      </c>
      <c r="Q25" s="10">
        <v>4.99099</v>
      </c>
      <c r="R25" s="10">
        <v>0.51617000000000002</v>
      </c>
      <c r="S25" s="10">
        <v>4.4748200000000002</v>
      </c>
      <c r="T25" s="8">
        <v>13</v>
      </c>
      <c r="U25" s="7">
        <v>43818</v>
      </c>
      <c r="V25" s="8">
        <v>8023330521</v>
      </c>
      <c r="W25" s="9" t="s">
        <v>49</v>
      </c>
      <c r="X25" s="8" t="s">
        <v>123</v>
      </c>
      <c r="Y25" s="9" t="s">
        <v>124</v>
      </c>
      <c r="Z25" s="8" t="s">
        <v>54</v>
      </c>
      <c r="AA25" s="9" t="s">
        <v>55</v>
      </c>
      <c r="AB25" s="10">
        <v>4.99099E-2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2020-01-28T11:36:02Z</dcterms:modified>
</cp:coreProperties>
</file>