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<sst xmlns="http://schemas.openxmlformats.org/spreadsheetml/2006/main" count="253" uniqueCount="94">
  <si>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</si>
  <si>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</si>
  <si>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</si>
  <si>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</si>
  <si>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</si>
  <si>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</si>
  <si>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</si>
  <si>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</si>
  <si>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</si>
  <si>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</si>
  <si>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</si>
  <si>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</si>
  <si>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</si>
  <si>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</si>
  <si>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</si>
  <si>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</si>
  <si>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</si>
  <si>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</si>
  <si>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</si>
  <si>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</si>
  <si>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</si>
  <si>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</si>
  <si>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</si>
  <si>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</si>
  <si>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</si>
  <si>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</si>
  <si>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</si>
  <si>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</si>
  <si>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</si>
  <si>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</si>
  <si>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</si>
  <si>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</si>
  <si>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</si>
  <si>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</si>
  <si>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</si>
  <si>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KRIDL</t>
  </si>
  <si>
    <t>P2178</t>
  </si>
  <si>
    <t>Works sanctioned by Dy. Mayor</t>
  </si>
  <si>
    <t>ddo089</t>
  </si>
  <si>
    <t xml:space="preserve"> Assistant Executive Engineer Electrical East Zone</t>
  </si>
  <si>
    <t>M/s.Chaitanya Electricals</t>
  </si>
  <si>
    <t>Vishwanath Nagenahalli</t>
  </si>
  <si>
    <t>022-18-000032</t>
  </si>
  <si>
    <t>Drilling of Borewells and Erection of Pipelines at Gopalappa layout 4th cross near M S Govent Bhuvaneshwari Nagar 4th cross Thulasamma layout main road in ward no 22</t>
  </si>
  <si>
    <t>ddo078</t>
  </si>
  <si>
    <t xml:space="preserve"> Assistant Executive Engineer J C Nagar East Zone</t>
  </si>
  <si>
    <t>022-18-000033</t>
  </si>
  <si>
    <t>Drilling of Borewells and Erection of Pipelines at Seethappa layout 5th cross Doddamma layout 1st cross Vinayaka layout 9th cross in ward no 22</t>
  </si>
  <si>
    <t>022-18-000031</t>
  </si>
  <si>
    <t>Drilling of Borewells and Erection of Pipelines at Pappaya Layout 1st cross Patel Muniyappa Layout main road Gopalappa layout 5th cross in ward no 22</t>
  </si>
  <si>
    <t>022-18-000034</t>
  </si>
  <si>
    <t>Drilling of Borewells and Erection of Pipelines at Kanakanagara 13th cross Sanaulla layout 2nd cross Hanuman layout 2nd A cross in ward no 22</t>
  </si>
  <si>
    <t>022-17-000035</t>
  </si>
  <si>
    <t>Establishment of R O plants at Vishwanatha Nagenahalli church and BBMP hospital building at Cholanayakanahalli in ward no 22</t>
  </si>
  <si>
    <t>022-16-000008</t>
  </si>
  <si>
    <t>PROVIDING AND ERRECTION OF WARD BOARDS, PAINTING AND WRITING THE LETTERS ON THE BOARDS IN WARD NO 22.</t>
  </si>
  <si>
    <t>M/S. GANESH ENTERPRISES PRO. J. PARIMALA</t>
  </si>
  <si>
    <t>022-17-000023</t>
  </si>
  <si>
    <t>Improvements to road at Vishweshwaraiah Layout 7th Cross road and surrounding Cross road in Vishwanatha Nagenahalli Ward No.22</t>
  </si>
  <si>
    <t>PREM KUMAR</t>
  </si>
  <si>
    <t>022-17-000014</t>
  </si>
  <si>
    <t>Improvement to drain at 1st Cross A Cross 1st B Cross 2nd Cross and 3rd Cross of Patel Muniyappa Layout in Vishwanatha Nagenahalli Ward No.22</t>
  </si>
  <si>
    <t>Parimala J</t>
  </si>
  <si>
    <t>022-16-000001</t>
  </si>
  <si>
    <t>Operation and Maintenance of street lights at Vishwanath nagenahalli area ward no 22 Package E 3 for one year.</t>
  </si>
  <si>
    <t>022-17-000022</t>
  </si>
  <si>
    <t>Improvements to road at Gangamma Layout 2nd Cross 3rd Cross 5th Cross and surrounding Cross road in Vishwanatha Nagenahalli Ward No.22</t>
  </si>
  <si>
    <t>N Sudhakar Reddy</t>
  </si>
  <si>
    <t>022-17-000015</t>
  </si>
  <si>
    <t>Improvements to road at Guddadahalli 1st Cross and surrounding Cross roads in Vishwanatha Nagenahalli Ward No.22</t>
  </si>
  <si>
    <t>P. UDAY RAJ</t>
  </si>
  <si>
    <t>022-17-000017</t>
  </si>
  <si>
    <t>Improvement to drain and Providing asphalting to 4th Cross of Patel Muniyappa Layout in Vishwanatha Nagenahalli Ward No.22</t>
  </si>
  <si>
    <t>B.K.Harish Reddy</t>
  </si>
  <si>
    <t>022-17-000016</t>
  </si>
  <si>
    <t>Improvement to drain and Providing asphalting to 3rd Cross of Patel Muniyappa Layout in Vishwanatha Nagenahalli Ward No.22</t>
  </si>
  <si>
    <t>July</t>
  </si>
  <si>
    <t>022-18-000044</t>
  </si>
  <si>
    <t xml:space="preserve">Desilting and debris clearance in main and cross road drains of ward no. 22, v. Nagenahalli </t>
  </si>
  <si>
    <t>Praveen HD</t>
  </si>
  <si>
    <t>022-18-000046</t>
  </si>
  <si>
    <t xml:space="preserve">Patching pot holes in main and cross roads of V. Nagenahalli ward no. 22 </t>
  </si>
  <si>
    <t>August</t>
  </si>
  <si>
    <t>September</t>
  </si>
  <si>
    <t>022-18-000039</t>
  </si>
  <si>
    <t>Providing general public toilet and Sepage Maintenance Vishwanatha Nagenahalli in ward no 22</t>
  </si>
  <si>
    <t>P3294</t>
  </si>
  <si>
    <t>14th Finance Commission Works - General Public ToiletandSeptage Maintenance</t>
  </si>
  <si>
    <t>022-18-000061</t>
  </si>
  <si>
    <t>Construction of RCC drain and footpath at Northern side Vishwanath nagenahalli main road from SWD to VN Hally Ashwathkatte in ward No 22</t>
  </si>
  <si>
    <t>November</t>
  </si>
  <si>
    <t>December</t>
  </si>
  <si>
    <t>022-18-000059</t>
  </si>
  <si>
    <t>Construction of RCC drain and footpath at Northern side Vishwanath nagenahalli main road from SWD to Guddadahally circle in ward No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</si>
</sst>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A2" sqref="A2:XFD2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768</v>
      </c>
      <c r="B2" s="6" t="s">
        <v>28</v>
      </c>
      <c r="C2" s="7">
        <v>43566</v>
      </c>
      <c r="D2" s="8">
        <v>22</v>
      </c>
      <c r="E2" s="9" t="s">
        <v>41</v>
      </c>
      <c r="F2" s="8" t="s">
        <v>42</v>
      </c>
      <c r="G2" s="9" t="s">
        <v>43</v>
      </c>
      <c r="H2" s="8" t="str">
        <f>"000166"</f>
        <v>000166</v>
      </c>
      <c r="I2" s="7">
        <v>43173</v>
      </c>
      <c r="J2" s="8" t="str">
        <f>"000078"</f>
        <v>000078</v>
      </c>
      <c r="K2" s="7">
        <v>43190</v>
      </c>
      <c r="L2" s="8" t="str">
        <f>"000024"</f>
        <v>000024</v>
      </c>
      <c r="M2" s="7">
        <v>43251</v>
      </c>
      <c r="N2" s="8">
        <v>18</v>
      </c>
      <c r="O2" s="8" t="str">
        <f>"000219"</f>
        <v>000219</v>
      </c>
      <c r="P2" s="7">
        <v>43564</v>
      </c>
      <c r="Q2" s="10">
        <v>24.99643</v>
      </c>
      <c r="R2" s="10">
        <v>1.8029500000000001</v>
      </c>
      <c r="S2" s="10">
        <v>23.193480000000001</v>
      </c>
      <c r="T2" s="8">
        <v>11</v>
      </c>
      <c r="U2" s="7">
        <v>43566</v>
      </c>
      <c r="V2" s="8">
        <v>8023330521</v>
      </c>
      <c r="W2" s="9" t="s">
        <v>35</v>
      </c>
      <c r="X2" s="8" t="s">
        <v>36</v>
      </c>
      <c r="Y2" s="9" t="s">
        <v>37</v>
      </c>
      <c r="Z2" s="8" t="s">
        <v>44</v>
      </c>
      <c r="AA2" s="9" t="s">
        <v>45</v>
      </c>
      <c r="AB2" s="10">
        <f t="shared" ref="AB2:AB14" si="0">Q2/100</f>
        <v>0.2499643</v>
      </c>
    </row>
    <row r="3" spans="1:28" s="4" customFormat="1" ht="13" x14ac:dyDescent="0.3">
      <c r="A3" s="5">
        <v>769</v>
      </c>
      <c r="B3" s="6" t="s">
        <v>28</v>
      </c>
      <c r="C3" s="7">
        <v>43566</v>
      </c>
      <c r="D3" s="8">
        <v>22</v>
      </c>
      <c r="E3" s="9" t="s">
        <v>41</v>
      </c>
      <c r="F3" s="8" t="s">
        <v>46</v>
      </c>
      <c r="G3" s="9" t="s">
        <v>47</v>
      </c>
      <c r="H3" s="8" t="str">
        <f>"000168"</f>
        <v>000168</v>
      </c>
      <c r="I3" s="7">
        <v>43173</v>
      </c>
      <c r="J3" s="8" t="str">
        <f>"000079"</f>
        <v>000079</v>
      </c>
      <c r="K3" s="7">
        <v>43190</v>
      </c>
      <c r="L3" s="8" t="str">
        <f>"000025"</f>
        <v>000025</v>
      </c>
      <c r="M3" s="7">
        <v>43251</v>
      </c>
      <c r="N3" s="8">
        <v>18</v>
      </c>
      <c r="O3" s="8" t="str">
        <f>"000237"</f>
        <v>000237</v>
      </c>
      <c r="P3" s="7">
        <v>43564</v>
      </c>
      <c r="Q3" s="10">
        <v>24.99643</v>
      </c>
      <c r="R3" s="10">
        <v>1.8029500000000001</v>
      </c>
      <c r="S3" s="10">
        <v>23.193480000000001</v>
      </c>
      <c r="T3" s="8">
        <v>11</v>
      </c>
      <c r="U3" s="7">
        <v>43566</v>
      </c>
      <c r="V3" s="8">
        <v>8023330521</v>
      </c>
      <c r="W3" s="9" t="s">
        <v>35</v>
      </c>
      <c r="X3" s="8" t="s">
        <v>36</v>
      </c>
      <c r="Y3" s="9" t="s">
        <v>37</v>
      </c>
      <c r="Z3" s="8" t="s">
        <v>44</v>
      </c>
      <c r="AA3" s="9" t="s">
        <v>45</v>
      </c>
      <c r="AB3" s="10">
        <f t="shared" si="0"/>
        <v>0.2499643</v>
      </c>
    </row>
    <row r="4" spans="1:28" s="4" customFormat="1" ht="13" x14ac:dyDescent="0.3">
      <c r="A4" s="5">
        <v>770</v>
      </c>
      <c r="B4" s="6" t="s">
        <v>28</v>
      </c>
      <c r="C4" s="7">
        <v>43566</v>
      </c>
      <c r="D4" s="8">
        <v>22</v>
      </c>
      <c r="E4" s="9" t="s">
        <v>41</v>
      </c>
      <c r="F4" s="8" t="s">
        <v>48</v>
      </c>
      <c r="G4" s="9" t="s">
        <v>49</v>
      </c>
      <c r="H4" s="8" t="str">
        <f>"000167"</f>
        <v>000167</v>
      </c>
      <c r="I4" s="7">
        <v>43173</v>
      </c>
      <c r="J4" s="8" t="str">
        <f>"000077"</f>
        <v>000077</v>
      </c>
      <c r="K4" s="7">
        <v>43190</v>
      </c>
      <c r="L4" s="8" t="str">
        <f>"000026"</f>
        <v>000026</v>
      </c>
      <c r="M4" s="7">
        <v>43251</v>
      </c>
      <c r="N4" s="8">
        <v>18</v>
      </c>
      <c r="O4" s="8" t="str">
        <f>"000238"</f>
        <v>000238</v>
      </c>
      <c r="P4" s="7">
        <v>43564</v>
      </c>
      <c r="Q4" s="10">
        <v>24.99643</v>
      </c>
      <c r="R4" s="10">
        <v>1.8029500000000001</v>
      </c>
      <c r="S4" s="10">
        <v>23.193480000000001</v>
      </c>
      <c r="T4" s="8">
        <v>11</v>
      </c>
      <c r="U4" s="7">
        <v>43566</v>
      </c>
      <c r="V4" s="8">
        <v>8023330521</v>
      </c>
      <c r="W4" s="9" t="s">
        <v>35</v>
      </c>
      <c r="X4" s="8" t="s">
        <v>36</v>
      </c>
      <c r="Y4" s="9" t="s">
        <v>37</v>
      </c>
      <c r="Z4" s="8" t="s">
        <v>44</v>
      </c>
      <c r="AA4" s="9" t="s">
        <v>45</v>
      </c>
      <c r="AB4" s="10">
        <f t="shared" si="0"/>
        <v>0.2499643</v>
      </c>
    </row>
    <row r="5" spans="1:28" s="4" customFormat="1" ht="13" x14ac:dyDescent="0.3">
      <c r="A5" s="5">
        <v>771</v>
      </c>
      <c r="B5" s="6" t="s">
        <v>28</v>
      </c>
      <c r="C5" s="7">
        <v>43566</v>
      </c>
      <c r="D5" s="8">
        <v>22</v>
      </c>
      <c r="E5" s="9" t="s">
        <v>41</v>
      </c>
      <c r="F5" s="8" t="s">
        <v>50</v>
      </c>
      <c r="G5" s="9" t="s">
        <v>51</v>
      </c>
      <c r="H5" s="8" t="str">
        <f>"000165"</f>
        <v>000165</v>
      </c>
      <c r="I5" s="7">
        <v>43173</v>
      </c>
      <c r="J5" s="8" t="str">
        <f>"000080"</f>
        <v>000080</v>
      </c>
      <c r="K5" s="7">
        <v>43190</v>
      </c>
      <c r="L5" s="8" t="str">
        <f>"000027"</f>
        <v>000027</v>
      </c>
      <c r="M5" s="7">
        <v>43251</v>
      </c>
      <c r="N5" s="8">
        <v>18</v>
      </c>
      <c r="O5" s="8" t="str">
        <f>"000239"</f>
        <v>000239</v>
      </c>
      <c r="P5" s="7">
        <v>43564</v>
      </c>
      <c r="Q5" s="10">
        <v>24.99643</v>
      </c>
      <c r="R5" s="10">
        <v>1.8029500000000001</v>
      </c>
      <c r="S5" s="10">
        <v>23.193480000000001</v>
      </c>
      <c r="T5" s="8">
        <v>11</v>
      </c>
      <c r="U5" s="7">
        <v>43566</v>
      </c>
      <c r="V5" s="8">
        <v>8023330521</v>
      </c>
      <c r="W5" s="9" t="s">
        <v>35</v>
      </c>
      <c r="X5" s="8" t="s">
        <v>36</v>
      </c>
      <c r="Y5" s="9" t="s">
        <v>37</v>
      </c>
      <c r="Z5" s="8" t="s">
        <v>44</v>
      </c>
      <c r="AA5" s="9" t="s">
        <v>45</v>
      </c>
      <c r="AB5" s="10">
        <f t="shared" si="0"/>
        <v>0.2499643</v>
      </c>
    </row>
    <row r="6" spans="1:28" s="4" customFormat="1" ht="13" x14ac:dyDescent="0.3">
      <c r="A6" s="5">
        <v>772</v>
      </c>
      <c r="B6" s="6" t="s">
        <v>28</v>
      </c>
      <c r="C6" s="7">
        <v>43566</v>
      </c>
      <c r="D6" s="8">
        <v>22</v>
      </c>
      <c r="E6" s="9" t="s">
        <v>41</v>
      </c>
      <c r="F6" s="8" t="s">
        <v>52</v>
      </c>
      <c r="G6" s="9" t="s">
        <v>53</v>
      </c>
      <c r="H6" s="8" t="str">
        <f>"000036"</f>
        <v>000036</v>
      </c>
      <c r="I6" s="7">
        <v>43271</v>
      </c>
      <c r="J6" s="8" t="str">
        <f>"000018"</f>
        <v>000018</v>
      </c>
      <c r="K6" s="7">
        <v>43285</v>
      </c>
      <c r="L6" s="8" t="str">
        <f>"000052"</f>
        <v>000052</v>
      </c>
      <c r="M6" s="7">
        <v>43285</v>
      </c>
      <c r="N6" s="8">
        <v>17</v>
      </c>
      <c r="O6" s="8" t="str">
        <f>"000240"</f>
        <v>000240</v>
      </c>
      <c r="P6" s="7">
        <v>43564</v>
      </c>
      <c r="Q6" s="10">
        <v>27.56137</v>
      </c>
      <c r="R6" s="10">
        <v>2.2743600000000002</v>
      </c>
      <c r="S6" s="10">
        <v>25.287009999999999</v>
      </c>
      <c r="T6" s="8">
        <v>11</v>
      </c>
      <c r="U6" s="7">
        <v>43566</v>
      </c>
      <c r="V6" s="8">
        <v>8023330521</v>
      </c>
      <c r="W6" s="9" t="s">
        <v>35</v>
      </c>
      <c r="X6" s="8" t="s">
        <v>36</v>
      </c>
      <c r="Y6" s="9" t="s">
        <v>37</v>
      </c>
      <c r="Z6" s="8" t="s">
        <v>44</v>
      </c>
      <c r="AA6" s="9" t="s">
        <v>45</v>
      </c>
      <c r="AB6" s="10">
        <f t="shared" si="0"/>
        <v>0.27561370000000002</v>
      </c>
    </row>
    <row r="7" spans="1:28" s="4" customFormat="1" ht="13" x14ac:dyDescent="0.3">
      <c r="A7" s="5">
        <v>773</v>
      </c>
      <c r="B7" s="6" t="s">
        <v>28</v>
      </c>
      <c r="C7" s="7">
        <v>43566</v>
      </c>
      <c r="D7" s="8">
        <v>22</v>
      </c>
      <c r="E7" s="9" t="s">
        <v>41</v>
      </c>
      <c r="F7" s="8" t="s">
        <v>54</v>
      </c>
      <c r="G7" s="9" t="s">
        <v>55</v>
      </c>
      <c r="H7" s="8" t="str">
        <f>"000028"</f>
        <v>000028</v>
      </c>
      <c r="I7" s="7">
        <v>42472</v>
      </c>
      <c r="J7" s="8" t="str">
        <f>"000043"</f>
        <v>000043</v>
      </c>
      <c r="K7" s="7">
        <v>42916</v>
      </c>
      <c r="L7" s="8" t="str">
        <f>"000099"</f>
        <v>000099</v>
      </c>
      <c r="M7" s="7">
        <v>42916</v>
      </c>
      <c r="N7" s="8">
        <v>16</v>
      </c>
      <c r="O7" s="8" t="str">
        <f>"000142"</f>
        <v>000142</v>
      </c>
      <c r="P7" s="7">
        <v>43563</v>
      </c>
      <c r="Q7" s="10">
        <v>2.2149100000000002</v>
      </c>
      <c r="R7" s="10">
        <v>0.23876</v>
      </c>
      <c r="S7" s="10">
        <v>1.9761500000000001</v>
      </c>
      <c r="T7" s="8">
        <v>12</v>
      </c>
      <c r="U7" s="7">
        <v>43566</v>
      </c>
      <c r="V7" s="8">
        <v>9845183324</v>
      </c>
      <c r="W7" s="9" t="s">
        <v>56</v>
      </c>
      <c r="X7" s="8" t="s">
        <v>32</v>
      </c>
      <c r="Y7" s="9" t="s">
        <v>33</v>
      </c>
      <c r="Z7" s="8" t="s">
        <v>44</v>
      </c>
      <c r="AA7" s="9" t="s">
        <v>45</v>
      </c>
      <c r="AB7" s="10">
        <f t="shared" si="0"/>
        <v>2.2149100000000001E-2</v>
      </c>
    </row>
    <row r="8" spans="1:28" s="4" customFormat="1" ht="13" x14ac:dyDescent="0.3">
      <c r="A8" s="5">
        <v>774</v>
      </c>
      <c r="B8" s="6" t="s">
        <v>28</v>
      </c>
      <c r="C8" s="7">
        <v>43566</v>
      </c>
      <c r="D8" s="8">
        <v>22</v>
      </c>
      <c r="E8" s="9" t="s">
        <v>41</v>
      </c>
      <c r="F8" s="8" t="s">
        <v>57</v>
      </c>
      <c r="G8" s="9" t="s">
        <v>58</v>
      </c>
      <c r="H8" s="8" t="str">
        <f>"000025"</f>
        <v>000025</v>
      </c>
      <c r="I8" s="7">
        <v>42852</v>
      </c>
      <c r="J8" s="8" t="str">
        <f>"000004"</f>
        <v>000004</v>
      </c>
      <c r="K8" s="7">
        <v>42885</v>
      </c>
      <c r="L8" s="8" t="str">
        <f>"000040"</f>
        <v>000040</v>
      </c>
      <c r="M8" s="7">
        <v>42886</v>
      </c>
      <c r="N8" s="8">
        <v>17</v>
      </c>
      <c r="O8" s="8" t="str">
        <f>"000151"</f>
        <v>000151</v>
      </c>
      <c r="P8" s="7">
        <v>43563</v>
      </c>
      <c r="Q8" s="10">
        <v>9.0807000000000002</v>
      </c>
      <c r="R8" s="10">
        <v>0.75061999999999995</v>
      </c>
      <c r="S8" s="10">
        <v>8.3300800000000006</v>
      </c>
      <c r="T8" s="8">
        <v>12</v>
      </c>
      <c r="U8" s="7">
        <v>43566</v>
      </c>
      <c r="V8" s="8">
        <v>9164628218</v>
      </c>
      <c r="W8" s="9" t="s">
        <v>59</v>
      </c>
      <c r="X8" s="8" t="s">
        <v>32</v>
      </c>
      <c r="Y8" s="9" t="s">
        <v>33</v>
      </c>
      <c r="Z8" s="8" t="s">
        <v>44</v>
      </c>
      <c r="AA8" s="9" t="s">
        <v>45</v>
      </c>
      <c r="AB8" s="10">
        <f t="shared" si="0"/>
        <v>9.0806999999999999E-2</v>
      </c>
    </row>
    <row r="9" spans="1:28" s="4" customFormat="1" ht="13" x14ac:dyDescent="0.3">
      <c r="A9" s="5">
        <v>775</v>
      </c>
      <c r="B9" s="6" t="s">
        <v>28</v>
      </c>
      <c r="C9" s="7">
        <v>43580</v>
      </c>
      <c r="D9" s="8">
        <v>22</v>
      </c>
      <c r="E9" s="9" t="s">
        <v>41</v>
      </c>
      <c r="F9" s="8" t="s">
        <v>60</v>
      </c>
      <c r="G9" s="9" t="s">
        <v>61</v>
      </c>
      <c r="H9" s="8" t="str">
        <f>"000232"</f>
        <v>000232</v>
      </c>
      <c r="I9" s="7">
        <v>42819</v>
      </c>
      <c r="J9" s="8" t="str">
        <f>"000041"</f>
        <v>000041</v>
      </c>
      <c r="K9" s="7">
        <v>42916</v>
      </c>
      <c r="L9" s="8" t="str">
        <f>"000104"</f>
        <v>000104</v>
      </c>
      <c r="M9" s="7">
        <v>42916</v>
      </c>
      <c r="N9" s="8">
        <v>17</v>
      </c>
      <c r="O9" s="8" t="str">
        <f>"000772"</f>
        <v>000772</v>
      </c>
      <c r="P9" s="7">
        <v>43578</v>
      </c>
      <c r="Q9" s="10">
        <v>13.213089999999999</v>
      </c>
      <c r="R9" s="10">
        <v>0.90927999999999998</v>
      </c>
      <c r="S9" s="10">
        <v>12.30381</v>
      </c>
      <c r="T9" s="8">
        <v>28</v>
      </c>
      <c r="U9" s="7">
        <v>43580</v>
      </c>
      <c r="V9" s="8">
        <v>8023330521</v>
      </c>
      <c r="W9" s="9" t="s">
        <v>62</v>
      </c>
      <c r="X9" s="8" t="s">
        <v>32</v>
      </c>
      <c r="Y9" s="9" t="s">
        <v>33</v>
      </c>
      <c r="Z9" s="8" t="s">
        <v>44</v>
      </c>
      <c r="AA9" s="9" t="s">
        <v>45</v>
      </c>
      <c r="AB9" s="10">
        <f t="shared" si="0"/>
        <v>0.1321309</v>
      </c>
    </row>
    <row r="10" spans="1:28" s="4" customFormat="1" ht="13" x14ac:dyDescent="0.3">
      <c r="A10" s="5">
        <v>776</v>
      </c>
      <c r="B10" s="6" t="s">
        <v>28</v>
      </c>
      <c r="C10" s="7">
        <v>43580</v>
      </c>
      <c r="D10" s="8">
        <v>22</v>
      </c>
      <c r="E10" s="9" t="s">
        <v>41</v>
      </c>
      <c r="F10" s="8" t="s">
        <v>63</v>
      </c>
      <c r="G10" s="9" t="s">
        <v>64</v>
      </c>
      <c r="H10" s="8" t="str">
        <f>"000013"</f>
        <v>000013</v>
      </c>
      <c r="I10" s="7">
        <v>42947</v>
      </c>
      <c r="J10" s="8" t="str">
        <f>"000228"</f>
        <v>000228</v>
      </c>
      <c r="K10" s="7">
        <v>43516</v>
      </c>
      <c r="L10" s="8" t="str">
        <f>"000224"</f>
        <v>000224</v>
      </c>
      <c r="M10" s="7">
        <v>43516</v>
      </c>
      <c r="N10" s="8">
        <v>16</v>
      </c>
      <c r="O10" s="8" t="str">
        <f>"001371"</f>
        <v>001371</v>
      </c>
      <c r="P10" s="7">
        <v>43593</v>
      </c>
      <c r="Q10" s="10">
        <v>3.3586200000000002</v>
      </c>
      <c r="R10" s="10">
        <v>0.42654999999999998</v>
      </c>
      <c r="S10" s="10">
        <v>2.93207</v>
      </c>
      <c r="T10" s="8">
        <v>29</v>
      </c>
      <c r="U10" s="7">
        <v>43580</v>
      </c>
      <c r="V10" s="8">
        <v>9845267052</v>
      </c>
      <c r="W10" s="9" t="s">
        <v>40</v>
      </c>
      <c r="X10" s="8" t="s">
        <v>29</v>
      </c>
      <c r="Y10" s="9" t="s">
        <v>30</v>
      </c>
      <c r="Z10" s="8" t="s">
        <v>38</v>
      </c>
      <c r="AA10" s="9" t="s">
        <v>39</v>
      </c>
      <c r="AB10" s="10">
        <f t="shared" si="0"/>
        <v>3.3586200000000004E-2</v>
      </c>
    </row>
    <row r="11" spans="1:28" s="4" customFormat="1" ht="13" x14ac:dyDescent="0.3">
      <c r="A11" s="5">
        <v>777</v>
      </c>
      <c r="B11" s="6" t="s">
        <v>34</v>
      </c>
      <c r="C11" s="7">
        <v>43598</v>
      </c>
      <c r="D11" s="8">
        <v>22</v>
      </c>
      <c r="E11" s="9" t="s">
        <v>41</v>
      </c>
      <c r="F11" s="8" t="s">
        <v>63</v>
      </c>
      <c r="G11" s="9" t="s">
        <v>64</v>
      </c>
      <c r="H11" s="8" t="str">
        <f>"000013"</f>
        <v>000013</v>
      </c>
      <c r="I11" s="7">
        <v>42947</v>
      </c>
      <c r="J11" s="8" t="str">
        <f>"000228"</f>
        <v>000228</v>
      </c>
      <c r="K11" s="7">
        <v>43516</v>
      </c>
      <c r="L11" s="8" t="str">
        <f>"000224"</f>
        <v>000224</v>
      </c>
      <c r="M11" s="7">
        <v>43516</v>
      </c>
      <c r="N11" s="8">
        <v>16</v>
      </c>
      <c r="O11" s="8" t="str">
        <f>"001371"</f>
        <v>001371</v>
      </c>
      <c r="P11" s="7">
        <v>43593</v>
      </c>
      <c r="Q11" s="10">
        <v>18.472429999999999</v>
      </c>
      <c r="R11" s="10">
        <v>2.4767199999999998</v>
      </c>
      <c r="S11" s="10">
        <v>15.995710000000001</v>
      </c>
      <c r="T11" s="8">
        <v>43</v>
      </c>
      <c r="U11" s="7">
        <v>43598</v>
      </c>
      <c r="V11" s="8">
        <v>9845267052</v>
      </c>
      <c r="W11" s="9" t="s">
        <v>40</v>
      </c>
      <c r="X11" s="8" t="s">
        <v>29</v>
      </c>
      <c r="Y11" s="9" t="s">
        <v>30</v>
      </c>
      <c r="Z11" s="8" t="s">
        <v>38</v>
      </c>
      <c r="AA11" s="9" t="s">
        <v>39</v>
      </c>
      <c r="AB11" s="10">
        <f t="shared" si="0"/>
        <v>0.18472429999999998</v>
      </c>
    </row>
    <row r="12" spans="1:28" s="4" customFormat="1" ht="13" x14ac:dyDescent="0.3">
      <c r="A12" s="5">
        <v>778</v>
      </c>
      <c r="B12" s="6" t="s">
        <v>34</v>
      </c>
      <c r="C12" s="7">
        <v>43602</v>
      </c>
      <c r="D12" s="8">
        <v>22</v>
      </c>
      <c r="E12" s="9" t="s">
        <v>41</v>
      </c>
      <c r="F12" s="8" t="s">
        <v>68</v>
      </c>
      <c r="G12" s="9" t="s">
        <v>69</v>
      </c>
      <c r="H12" s="8" t="str">
        <f>"000026"</f>
        <v>000026</v>
      </c>
      <c r="I12" s="7">
        <v>42852</v>
      </c>
      <c r="J12" s="8" t="str">
        <f>"000021"</f>
        <v>000021</v>
      </c>
      <c r="K12" s="7">
        <v>42885</v>
      </c>
      <c r="L12" s="8" t="str">
        <f>"000056"</f>
        <v>000056</v>
      </c>
      <c r="M12" s="7">
        <v>42886</v>
      </c>
      <c r="N12" s="8">
        <v>17</v>
      </c>
      <c r="O12" s="8" t="str">
        <f>"001483"</f>
        <v>001483</v>
      </c>
      <c r="P12" s="7">
        <v>43599</v>
      </c>
      <c r="Q12" s="10">
        <v>9.1715599999999995</v>
      </c>
      <c r="R12" s="10">
        <v>0.75527999999999995</v>
      </c>
      <c r="S12" s="10">
        <v>8.4162800000000004</v>
      </c>
      <c r="T12" s="8">
        <v>49</v>
      </c>
      <c r="U12" s="7">
        <v>43602</v>
      </c>
      <c r="V12" s="8">
        <v>9164628218</v>
      </c>
      <c r="W12" s="9" t="s">
        <v>70</v>
      </c>
      <c r="X12" s="8" t="s">
        <v>32</v>
      </c>
      <c r="Y12" s="9" t="s">
        <v>33</v>
      </c>
      <c r="Z12" s="8" t="s">
        <v>44</v>
      </c>
      <c r="AA12" s="9" t="s">
        <v>45</v>
      </c>
      <c r="AB12" s="10">
        <f t="shared" si="0"/>
        <v>9.1715599999999994E-2</v>
      </c>
    </row>
    <row r="13" spans="1:28" s="4" customFormat="1" ht="13" x14ac:dyDescent="0.3">
      <c r="A13" s="5">
        <v>779</v>
      </c>
      <c r="B13" s="6" t="s">
        <v>34</v>
      </c>
      <c r="C13" s="7">
        <v>43615</v>
      </c>
      <c r="D13" s="8">
        <v>22</v>
      </c>
      <c r="E13" s="9" t="s">
        <v>41</v>
      </c>
      <c r="F13" s="8" t="s">
        <v>71</v>
      </c>
      <c r="G13" s="9" t="s">
        <v>72</v>
      </c>
      <c r="H13" s="8" t="str">
        <f>"000055"</f>
        <v>000055</v>
      </c>
      <c r="I13" s="7">
        <v>43054</v>
      </c>
      <c r="J13" s="8" t="str">
        <f>"000012"</f>
        <v>000012</v>
      </c>
      <c r="K13" s="7">
        <v>43055</v>
      </c>
      <c r="L13" s="8" t="str">
        <f>"000050"</f>
        <v>000050</v>
      </c>
      <c r="M13" s="7">
        <v>43055</v>
      </c>
      <c r="N13" s="8">
        <v>17</v>
      </c>
      <c r="O13" s="8" t="str">
        <f>"002163"</f>
        <v>002163</v>
      </c>
      <c r="P13" s="7">
        <v>43613</v>
      </c>
      <c r="Q13" s="10">
        <v>18.111709999999999</v>
      </c>
      <c r="R13" s="10">
        <v>0.88937999999999995</v>
      </c>
      <c r="S13" s="10">
        <v>17.222329999999999</v>
      </c>
      <c r="T13" s="8">
        <v>65</v>
      </c>
      <c r="U13" s="7">
        <v>43615</v>
      </c>
      <c r="V13" s="8">
        <v>8023330521</v>
      </c>
      <c r="W13" s="9" t="s">
        <v>73</v>
      </c>
      <c r="X13" s="8" t="s">
        <v>32</v>
      </c>
      <c r="Y13" s="9" t="s">
        <v>33</v>
      </c>
      <c r="Z13" s="8" t="s">
        <v>44</v>
      </c>
      <c r="AA13" s="9" t="s">
        <v>45</v>
      </c>
      <c r="AB13" s="10">
        <f t="shared" si="0"/>
        <v>0.18111709999999998</v>
      </c>
    </row>
    <row r="14" spans="1:28" s="4" customFormat="1" ht="13" x14ac:dyDescent="0.3">
      <c r="A14" s="5">
        <v>780</v>
      </c>
      <c r="B14" s="6" t="s">
        <v>34</v>
      </c>
      <c r="C14" s="7">
        <v>43615</v>
      </c>
      <c r="D14" s="8">
        <v>22</v>
      </c>
      <c r="E14" s="9" t="s">
        <v>41</v>
      </c>
      <c r="F14" s="8" t="s">
        <v>74</v>
      </c>
      <c r="G14" s="9" t="s">
        <v>75</v>
      </c>
      <c r="H14" s="8" t="str">
        <f>"000056"</f>
        <v>000056</v>
      </c>
      <c r="I14" s="7">
        <v>43054</v>
      </c>
      <c r="J14" s="8" t="str">
        <f>"000011"</f>
        <v>000011</v>
      </c>
      <c r="K14" s="7">
        <v>43055</v>
      </c>
      <c r="L14" s="8" t="str">
        <f>"000051"</f>
        <v>000051</v>
      </c>
      <c r="M14" s="7">
        <v>43055</v>
      </c>
      <c r="N14" s="8">
        <v>17</v>
      </c>
      <c r="O14" s="8" t="str">
        <f>"002165"</f>
        <v>002165</v>
      </c>
      <c r="P14" s="7">
        <v>43613</v>
      </c>
      <c r="Q14" s="10">
        <v>17.936039999999998</v>
      </c>
      <c r="R14" s="10">
        <v>0.90083999999999997</v>
      </c>
      <c r="S14" s="10">
        <v>17.0352</v>
      </c>
      <c r="T14" s="8">
        <v>65</v>
      </c>
      <c r="U14" s="7">
        <v>43615</v>
      </c>
      <c r="V14" s="8">
        <v>8023330521</v>
      </c>
      <c r="W14" s="9" t="s">
        <v>73</v>
      </c>
      <c r="X14" s="8" t="s">
        <v>32</v>
      </c>
      <c r="Y14" s="9" t="s">
        <v>33</v>
      </c>
      <c r="Z14" s="8" t="s">
        <v>44</v>
      </c>
      <c r="AA14" s="9" t="s">
        <v>45</v>
      </c>
      <c r="AB14" s="10">
        <f t="shared" si="0"/>
        <v>0.17936039999999998</v>
      </c>
    </row>
    <row r="15" spans="1:28" s="4" customFormat="1" ht="13" x14ac:dyDescent="0.3">
      <c r="A15" s="5">
        <v>781</v>
      </c>
      <c r="B15" s="6" t="s">
        <v>31</v>
      </c>
      <c r="C15" s="7">
        <v>43628</v>
      </c>
      <c r="D15" s="8">
        <v>22</v>
      </c>
      <c r="E15" s="9" t="s">
        <v>41</v>
      </c>
      <c r="F15" s="8" t="s">
        <v>65</v>
      </c>
      <c r="G15" s="9" t="s">
        <v>66</v>
      </c>
      <c r="H15" s="8" t="str">
        <f>"100013"</f>
        <v>100013</v>
      </c>
      <c r="I15" s="7">
        <v>42849</v>
      </c>
      <c r="J15" s="8" t="str">
        <f>"000013"</f>
        <v>000013</v>
      </c>
      <c r="K15" s="7">
        <v>43062</v>
      </c>
      <c r="L15" s="8" t="str">
        <f>"000058"</f>
        <v>000058</v>
      </c>
      <c r="M15" s="7">
        <v>43062</v>
      </c>
      <c r="N15" s="8">
        <v>17</v>
      </c>
      <c r="O15" s="8" t="str">
        <f>"002417"</f>
        <v>002417</v>
      </c>
      <c r="P15" s="7">
        <v>43622</v>
      </c>
      <c r="Q15" s="10">
        <v>14.373670000000001</v>
      </c>
      <c r="R15" s="10">
        <v>0.71169000000000004</v>
      </c>
      <c r="S15" s="10">
        <v>13.66198</v>
      </c>
      <c r="T15" s="8">
        <v>76</v>
      </c>
      <c r="U15" s="7">
        <v>43628</v>
      </c>
      <c r="V15" s="8">
        <v>9448619840</v>
      </c>
      <c r="W15" s="9" t="s">
        <v>67</v>
      </c>
      <c r="X15" s="8" t="s">
        <v>32</v>
      </c>
      <c r="Y15" s="9" t="s">
        <v>33</v>
      </c>
      <c r="Z15" s="8" t="s">
        <v>44</v>
      </c>
      <c r="AA15" s="9" t="s">
        <v>45</v>
      </c>
      <c r="AB15" s="10">
        <v>0.1437367</v>
      </c>
    </row>
    <row r="16" spans="1:28" s="4" customFormat="1" ht="13" x14ac:dyDescent="0.3">
      <c r="A16" s="5">
        <v>782</v>
      </c>
      <c r="B16" s="6" t="s">
        <v>76</v>
      </c>
      <c r="C16" s="7">
        <v>43654</v>
      </c>
      <c r="D16" s="8">
        <v>22</v>
      </c>
      <c r="E16" s="9" t="s">
        <v>41</v>
      </c>
      <c r="F16" s="8" t="s">
        <v>63</v>
      </c>
      <c r="G16" s="11" t="s">
        <v>64</v>
      </c>
      <c r="H16" s="8" t="str">
        <f>"000013"</f>
        <v>000013</v>
      </c>
      <c r="I16" s="7">
        <v>42947</v>
      </c>
      <c r="J16" s="8" t="str">
        <f>"000128"</f>
        <v>000128</v>
      </c>
      <c r="K16" s="7">
        <v>43781</v>
      </c>
      <c r="L16" s="8" t="str">
        <f>"000128"</f>
        <v>000128</v>
      </c>
      <c r="M16" s="7">
        <v>43781</v>
      </c>
      <c r="N16" s="8">
        <v>16</v>
      </c>
      <c r="O16" s="8" t="str">
        <f>""</f>
        <v/>
      </c>
      <c r="P16" s="8"/>
      <c r="Q16" s="12">
        <v>6.7088000000000001</v>
      </c>
      <c r="R16" s="12">
        <v>0.88827999999999996</v>
      </c>
      <c r="S16" s="12">
        <v>5.8205200000000001</v>
      </c>
      <c r="T16" s="8">
        <v>109</v>
      </c>
      <c r="U16" s="7">
        <v>43654</v>
      </c>
      <c r="V16" s="8">
        <v>9845267052</v>
      </c>
      <c r="W16" s="11" t="s">
        <v>40</v>
      </c>
      <c r="X16" s="8" t="s">
        <v>29</v>
      </c>
      <c r="Y16" s="11" t="s">
        <v>30</v>
      </c>
      <c r="Z16" s="8" t="s">
        <v>38</v>
      </c>
      <c r="AA16" s="11" t="s">
        <v>39</v>
      </c>
      <c r="AB16" s="12">
        <f t="shared" ref="AB16:AB21" si="1">Q16/100</f>
        <v>6.7087999999999995E-2</v>
      </c>
    </row>
    <row r="17" spans="1:28" s="4" customFormat="1" ht="13" x14ac:dyDescent="0.3">
      <c r="A17" s="5">
        <v>783</v>
      </c>
      <c r="B17" s="6" t="s">
        <v>76</v>
      </c>
      <c r="C17" s="7">
        <v>43657</v>
      </c>
      <c r="D17" s="8">
        <v>22</v>
      </c>
      <c r="E17" s="9" t="s">
        <v>41</v>
      </c>
      <c r="F17" s="8" t="s">
        <v>77</v>
      </c>
      <c r="G17" s="11" t="s">
        <v>78</v>
      </c>
      <c r="H17" s="8" t="str">
        <f>"000041"</f>
        <v>000041</v>
      </c>
      <c r="I17" s="7">
        <v>43276</v>
      </c>
      <c r="J17" s="8" t="str">
        <f>"000070"</f>
        <v>000070</v>
      </c>
      <c r="K17" s="7">
        <v>43426</v>
      </c>
      <c r="L17" s="8" t="str">
        <f>"000174"</f>
        <v>000174</v>
      </c>
      <c r="M17" s="7">
        <v>43426</v>
      </c>
      <c r="N17" s="8">
        <v>18</v>
      </c>
      <c r="O17" s="8" t="str">
        <f>"003341"</f>
        <v>003341</v>
      </c>
      <c r="P17" s="7">
        <v>43650</v>
      </c>
      <c r="Q17" s="12">
        <v>10.22254</v>
      </c>
      <c r="R17" s="12">
        <v>0.48191000000000001</v>
      </c>
      <c r="S17" s="12">
        <v>9.7406299999999995</v>
      </c>
      <c r="T17" s="8">
        <v>111</v>
      </c>
      <c r="U17" s="7">
        <v>43657</v>
      </c>
      <c r="V17" s="8">
        <v>8023330521</v>
      </c>
      <c r="W17" s="11" t="s">
        <v>79</v>
      </c>
      <c r="X17" s="8" t="s">
        <v>32</v>
      </c>
      <c r="Y17" s="11" t="s">
        <v>33</v>
      </c>
      <c r="Z17" s="8" t="s">
        <v>44</v>
      </c>
      <c r="AA17" s="11" t="s">
        <v>45</v>
      </c>
      <c r="AB17" s="12">
        <f t="shared" si="1"/>
        <v>0.10222540000000001</v>
      </c>
    </row>
    <row r="18" spans="1:28" s="4" customFormat="1" ht="13" x14ac:dyDescent="0.3">
      <c r="A18" s="5">
        <v>784</v>
      </c>
      <c r="B18" s="6" t="s">
        <v>76</v>
      </c>
      <c r="C18" s="7">
        <v>43657</v>
      </c>
      <c r="D18" s="8">
        <v>22</v>
      </c>
      <c r="E18" s="9" t="s">
        <v>41</v>
      </c>
      <c r="F18" s="8" t="s">
        <v>80</v>
      </c>
      <c r="G18" s="11" t="s">
        <v>81</v>
      </c>
      <c r="H18" s="8" t="str">
        <f>"000233"</f>
        <v>000233</v>
      </c>
      <c r="I18" s="7">
        <v>43463</v>
      </c>
      <c r="J18" s="8" t="str">
        <f>"000080"</f>
        <v>000080</v>
      </c>
      <c r="K18" s="7">
        <v>43463</v>
      </c>
      <c r="L18" s="8" t="str">
        <f>"000249"</f>
        <v>000249</v>
      </c>
      <c r="M18" s="7">
        <v>43463</v>
      </c>
      <c r="N18" s="8">
        <v>18</v>
      </c>
      <c r="O18" s="8" t="str">
        <f>"003342"</f>
        <v>003342</v>
      </c>
      <c r="P18" s="7">
        <v>43650</v>
      </c>
      <c r="Q18" s="12">
        <v>19.967890000000001</v>
      </c>
      <c r="R18" s="12">
        <v>4.70852</v>
      </c>
      <c r="S18" s="12">
        <v>15.259370000000001</v>
      </c>
      <c r="T18" s="8">
        <v>111</v>
      </c>
      <c r="U18" s="7">
        <v>43657</v>
      </c>
      <c r="V18" s="8">
        <v>9036663396</v>
      </c>
      <c r="W18" s="11" t="s">
        <v>35</v>
      </c>
      <c r="X18" s="8" t="s">
        <v>32</v>
      </c>
      <c r="Y18" s="11" t="s">
        <v>33</v>
      </c>
      <c r="Z18" s="8" t="s">
        <v>44</v>
      </c>
      <c r="AA18" s="11" t="s">
        <v>45</v>
      </c>
      <c r="AB18" s="12">
        <f t="shared" si="1"/>
        <v>0.19967889999999999</v>
      </c>
    </row>
    <row r="19" spans="1:28" s="4" customFormat="1" ht="13" x14ac:dyDescent="0.3">
      <c r="A19" s="5">
        <v>785</v>
      </c>
      <c r="B19" s="6" t="s">
        <v>82</v>
      </c>
      <c r="C19" s="7">
        <v>43685</v>
      </c>
      <c r="D19" s="8">
        <v>22</v>
      </c>
      <c r="E19" s="9" t="s">
        <v>41</v>
      </c>
      <c r="F19" s="8" t="s">
        <v>63</v>
      </c>
      <c r="G19" s="11" t="s">
        <v>64</v>
      </c>
      <c r="H19" s="8" t="str">
        <f>"000013"</f>
        <v>000013</v>
      </c>
      <c r="I19" s="7">
        <v>42947</v>
      </c>
      <c r="J19" s="8" t="str">
        <f>"000128"</f>
        <v>000128</v>
      </c>
      <c r="K19" s="7">
        <v>43781</v>
      </c>
      <c r="L19" s="8" t="str">
        <f>"000128"</f>
        <v>000128</v>
      </c>
      <c r="M19" s="7">
        <v>43781</v>
      </c>
      <c r="N19" s="8">
        <v>16</v>
      </c>
      <c r="O19" s="8" t="str">
        <f>""</f>
        <v/>
      </c>
      <c r="P19" s="8"/>
      <c r="Q19" s="12">
        <v>1.6772</v>
      </c>
      <c r="R19" s="12">
        <v>0.221</v>
      </c>
      <c r="S19" s="12">
        <v>1.4561999999999999</v>
      </c>
      <c r="T19" s="8">
        <v>149</v>
      </c>
      <c r="U19" s="7">
        <v>43685</v>
      </c>
      <c r="V19" s="8">
        <v>9845267052</v>
      </c>
      <c r="W19" s="11" t="s">
        <v>40</v>
      </c>
      <c r="X19" s="8" t="s">
        <v>29</v>
      </c>
      <c r="Y19" s="11" t="s">
        <v>30</v>
      </c>
      <c r="Z19" s="8" t="s">
        <v>38</v>
      </c>
      <c r="AA19" s="11" t="s">
        <v>39</v>
      </c>
      <c r="AB19" s="12">
        <f t="shared" si="1"/>
        <v>1.6771999999999999E-2</v>
      </c>
    </row>
    <row r="20" spans="1:28" s="4" customFormat="1" ht="13" x14ac:dyDescent="0.3">
      <c r="A20" s="5">
        <v>786</v>
      </c>
      <c r="B20" s="6" t="s">
        <v>83</v>
      </c>
      <c r="C20" s="7">
        <v>43717</v>
      </c>
      <c r="D20" s="8">
        <v>22</v>
      </c>
      <c r="E20" s="9" t="s">
        <v>41</v>
      </c>
      <c r="F20" s="8" t="s">
        <v>84</v>
      </c>
      <c r="G20" s="11" t="s">
        <v>85</v>
      </c>
      <c r="H20" s="8" t="str">
        <f>"000021"</f>
        <v>000021</v>
      </c>
      <c r="I20" s="7">
        <v>43640</v>
      </c>
      <c r="J20" s="8" t="str">
        <f>"000012"</f>
        <v>000012</v>
      </c>
      <c r="K20" s="7">
        <v>43640</v>
      </c>
      <c r="L20" s="8" t="str">
        <f>"000056"</f>
        <v>000056</v>
      </c>
      <c r="M20" s="7">
        <v>43671</v>
      </c>
      <c r="N20" s="8">
        <v>18</v>
      </c>
      <c r="O20" s="8" t="str">
        <f>"004764"</f>
        <v>004764</v>
      </c>
      <c r="P20" s="7">
        <v>43703</v>
      </c>
      <c r="Q20" s="12">
        <v>4.9813499999999999</v>
      </c>
      <c r="R20" s="12">
        <v>0.52614000000000005</v>
      </c>
      <c r="S20" s="12">
        <v>4.4552100000000001</v>
      </c>
      <c r="T20" s="8">
        <v>178</v>
      </c>
      <c r="U20" s="7">
        <v>43717</v>
      </c>
      <c r="V20" s="8">
        <v>8023330521</v>
      </c>
      <c r="W20" s="11" t="s">
        <v>35</v>
      </c>
      <c r="X20" s="8" t="s">
        <v>86</v>
      </c>
      <c r="Y20" s="11" t="s">
        <v>87</v>
      </c>
      <c r="Z20" s="8" t="s">
        <v>44</v>
      </c>
      <c r="AA20" s="11" t="s">
        <v>45</v>
      </c>
      <c r="AB20" s="12">
        <f t="shared" si="1"/>
        <v>4.9813499999999997E-2</v>
      </c>
    </row>
    <row r="21" spans="1:28" s="4" customFormat="1" ht="13" x14ac:dyDescent="0.3">
      <c r="A21" s="5">
        <v>787</v>
      </c>
      <c r="B21" s="6" t="s">
        <v>83</v>
      </c>
      <c r="C21" s="7">
        <v>43732</v>
      </c>
      <c r="D21" s="8">
        <v>22</v>
      </c>
      <c r="E21" s="9" t="s">
        <v>41</v>
      </c>
      <c r="F21" s="8" t="s">
        <v>88</v>
      </c>
      <c r="G21" s="11" t="s">
        <v>89</v>
      </c>
      <c r="H21" s="8" t="str">
        <f>"000002"</f>
        <v>000002</v>
      </c>
      <c r="I21" s="7">
        <v>43200</v>
      </c>
      <c r="J21" s="8" t="str">
        <f>"000001"</f>
        <v>000001</v>
      </c>
      <c r="K21" s="7">
        <v>43201</v>
      </c>
      <c r="L21" s="8" t="str">
        <f>"000006"</f>
        <v>000006</v>
      </c>
      <c r="M21" s="7">
        <v>43202</v>
      </c>
      <c r="N21" s="8">
        <v>18</v>
      </c>
      <c r="O21" s="8" t="str">
        <f>"005305"</f>
        <v>005305</v>
      </c>
      <c r="P21" s="7">
        <v>43729</v>
      </c>
      <c r="Q21" s="12">
        <v>47.938160000000003</v>
      </c>
      <c r="R21" s="12">
        <v>4.2418100000000001</v>
      </c>
      <c r="S21" s="12">
        <v>43.696350000000002</v>
      </c>
      <c r="T21" s="8">
        <v>199</v>
      </c>
      <c r="U21" s="7">
        <v>43732</v>
      </c>
      <c r="V21" s="8">
        <v>8023330521</v>
      </c>
      <c r="W21" s="11" t="s">
        <v>35</v>
      </c>
      <c r="X21" s="8" t="s">
        <v>36</v>
      </c>
      <c r="Y21" s="11" t="s">
        <v>37</v>
      </c>
      <c r="Z21" s="8" t="s">
        <v>44</v>
      </c>
      <c r="AA21" s="11" t="s">
        <v>45</v>
      </c>
      <c r="AB21" s="12">
        <f t="shared" si="1"/>
        <v>0.47938160000000002</v>
      </c>
    </row>
    <row r="22" spans="1:28" s="4" customFormat="1" ht="13" x14ac:dyDescent="0.3">
      <c r="A22" s="5">
        <v>788</v>
      </c>
      <c r="B22" s="6" t="s">
        <v>90</v>
      </c>
      <c r="C22" s="7">
        <v>43777</v>
      </c>
      <c r="D22" s="5">
        <v>22</v>
      </c>
      <c r="E22" s="9" t="s">
        <v>41</v>
      </c>
      <c r="F22" s="8" t="s">
        <v>63</v>
      </c>
      <c r="G22" s="9" t="s">
        <v>64</v>
      </c>
      <c r="H22" s="8" t="str">
        <f>"000013"</f>
        <v>000013</v>
      </c>
      <c r="I22" s="7">
        <v>42947</v>
      </c>
      <c r="J22" s="8" t="str">
        <f>"000140"</f>
        <v>000140</v>
      </c>
      <c r="K22" s="7">
        <v>43805</v>
      </c>
      <c r="L22" s="8" t="str">
        <f>"000140"</f>
        <v>000140</v>
      </c>
      <c r="M22" s="7">
        <v>43805</v>
      </c>
      <c r="N22" s="8">
        <v>16</v>
      </c>
      <c r="O22" s="8" t="str">
        <f>""</f>
        <v/>
      </c>
      <c r="P22" s="7"/>
      <c r="Q22" s="10">
        <v>1.6772</v>
      </c>
      <c r="R22" s="10">
        <v>0.22720000000000001</v>
      </c>
      <c r="S22" s="10">
        <v>1.45</v>
      </c>
      <c r="T22" s="8">
        <v>13</v>
      </c>
      <c r="U22" s="7">
        <v>43777</v>
      </c>
      <c r="V22" s="8">
        <v>9845267052</v>
      </c>
      <c r="W22" s="9" t="s">
        <v>40</v>
      </c>
      <c r="X22" s="8" t="s">
        <v>29</v>
      </c>
      <c r="Y22" s="9" t="s">
        <v>30</v>
      </c>
      <c r="Z22" s="8" t="s">
        <v>38</v>
      </c>
      <c r="AA22" s="9" t="s">
        <v>39</v>
      </c>
      <c r="AB22" s="10">
        <v>1.6771999999999999E-2</v>
      </c>
    </row>
    <row r="23" spans="1:28" s="4" customFormat="1" ht="13" x14ac:dyDescent="0.3">
      <c r="A23" s="5">
        <v>789</v>
      </c>
      <c r="B23" s="6" t="s">
        <v>90</v>
      </c>
      <c r="C23" s="7">
        <v>43777</v>
      </c>
      <c r="D23" s="5">
        <v>22</v>
      </c>
      <c r="E23" s="9" t="s">
        <v>41</v>
      </c>
      <c r="F23" s="8" t="s">
        <v>63</v>
      </c>
      <c r="G23" s="9" t="s">
        <v>64</v>
      </c>
      <c r="H23" s="8" t="str">
        <f>"000013"</f>
        <v>000013</v>
      </c>
      <c r="I23" s="7">
        <v>42947</v>
      </c>
      <c r="J23" s="8" t="str">
        <f>"000140"</f>
        <v>000140</v>
      </c>
      <c r="K23" s="7">
        <v>43805</v>
      </c>
      <c r="L23" s="8" t="str">
        <f>"000140"</f>
        <v>000140</v>
      </c>
      <c r="M23" s="7">
        <v>43805</v>
      </c>
      <c r="N23" s="8">
        <v>16</v>
      </c>
      <c r="O23" s="8" t="str">
        <f>""</f>
        <v/>
      </c>
      <c r="P23" s="7"/>
      <c r="Q23" s="10">
        <v>1.6772</v>
      </c>
      <c r="R23" s="10">
        <v>0.22714999999999999</v>
      </c>
      <c r="S23" s="10">
        <v>1.4500500000000001</v>
      </c>
      <c r="T23" s="8">
        <v>13</v>
      </c>
      <c r="U23" s="7">
        <v>43777</v>
      </c>
      <c r="V23" s="8">
        <v>9845267052</v>
      </c>
      <c r="W23" s="9" t="s">
        <v>40</v>
      </c>
      <c r="X23" s="8" t="s">
        <v>29</v>
      </c>
      <c r="Y23" s="9" t="s">
        <v>30</v>
      </c>
      <c r="Z23" s="8" t="s">
        <v>38</v>
      </c>
      <c r="AA23" s="9" t="s">
        <v>39</v>
      </c>
      <c r="AB23" s="10">
        <v>1.6771999999999999E-2</v>
      </c>
    </row>
    <row r="24" spans="1:28" s="4" customFormat="1" ht="13" x14ac:dyDescent="0.3">
      <c r="A24" s="5">
        <v>790</v>
      </c>
      <c r="B24" s="6" t="s">
        <v>90</v>
      </c>
      <c r="C24" s="7">
        <v>43777</v>
      </c>
      <c r="D24" s="5">
        <v>22</v>
      </c>
      <c r="E24" s="9" t="s">
        <v>41</v>
      </c>
      <c r="F24" s="8" t="s">
        <v>63</v>
      </c>
      <c r="G24" s="9" t="s">
        <v>64</v>
      </c>
      <c r="H24" s="8" t="str">
        <f>"000013"</f>
        <v>000013</v>
      </c>
      <c r="I24" s="7">
        <v>42947</v>
      </c>
      <c r="J24" s="8" t="str">
        <f>"000140"</f>
        <v>000140</v>
      </c>
      <c r="K24" s="7">
        <v>43805</v>
      </c>
      <c r="L24" s="8" t="str">
        <f>"000140"</f>
        <v>000140</v>
      </c>
      <c r="M24" s="7">
        <v>43805</v>
      </c>
      <c r="N24" s="8">
        <v>16</v>
      </c>
      <c r="O24" s="8" t="str">
        <f>""</f>
        <v/>
      </c>
      <c r="P24" s="7"/>
      <c r="Q24" s="10">
        <v>1.6772</v>
      </c>
      <c r="R24" s="10">
        <v>0.22420000000000001</v>
      </c>
      <c r="S24" s="10">
        <v>1.4530000000000001</v>
      </c>
      <c r="T24" s="8">
        <v>13</v>
      </c>
      <c r="U24" s="7">
        <v>43777</v>
      </c>
      <c r="V24" s="8">
        <v>9845267052</v>
      </c>
      <c r="W24" s="9" t="s">
        <v>40</v>
      </c>
      <c r="X24" s="8" t="s">
        <v>29</v>
      </c>
      <c r="Y24" s="9" t="s">
        <v>30</v>
      </c>
      <c r="Z24" s="8" t="s">
        <v>38</v>
      </c>
      <c r="AA24" s="9" t="s">
        <v>39</v>
      </c>
      <c r="AB24" s="10">
        <v>1.6771999999999999E-2</v>
      </c>
    </row>
    <row r="25" spans="1:28" s="4" customFormat="1" ht="13" x14ac:dyDescent="0.3">
      <c r="A25" s="5">
        <v>791</v>
      </c>
      <c r="B25" s="6" t="s">
        <v>91</v>
      </c>
      <c r="C25" s="7">
        <v>43805</v>
      </c>
      <c r="D25" s="5">
        <v>22</v>
      </c>
      <c r="E25" s="9" t="s">
        <v>41</v>
      </c>
      <c r="F25" s="8" t="s">
        <v>63</v>
      </c>
      <c r="G25" s="9" t="s">
        <v>64</v>
      </c>
      <c r="H25" s="8" t="str">
        <f>"000013"</f>
        <v>000013</v>
      </c>
      <c r="I25" s="7">
        <v>42947</v>
      </c>
      <c r="J25" s="8" t="str">
        <f>"000140"</f>
        <v>000140</v>
      </c>
      <c r="K25" s="7">
        <v>43805</v>
      </c>
      <c r="L25" s="8" t="str">
        <f>"000140"</f>
        <v>000140</v>
      </c>
      <c r="M25" s="7">
        <v>43805</v>
      </c>
      <c r="N25" s="8">
        <v>16</v>
      </c>
      <c r="O25" s="8" t="str">
        <f>"006911"</f>
        <v>006911</v>
      </c>
      <c r="P25" s="7">
        <v>43819</v>
      </c>
      <c r="Q25" s="10">
        <v>1.6772</v>
      </c>
      <c r="R25" s="10">
        <v>0.22109999999999999</v>
      </c>
      <c r="S25" s="10">
        <v>1.4560999999999999</v>
      </c>
      <c r="T25" s="8">
        <v>13</v>
      </c>
      <c r="U25" s="7">
        <v>43805</v>
      </c>
      <c r="V25" s="8">
        <v>9845267052</v>
      </c>
      <c r="W25" s="9" t="s">
        <v>40</v>
      </c>
      <c r="X25" s="8" t="s">
        <v>29</v>
      </c>
      <c r="Y25" s="9" t="s">
        <v>30</v>
      </c>
      <c r="Z25" s="8" t="s">
        <v>38</v>
      </c>
      <c r="AA25" s="9" t="s">
        <v>39</v>
      </c>
      <c r="AB25" s="10">
        <v>1.6771999999999999E-2</v>
      </c>
    </row>
    <row r="26" spans="1:28" s="4" customFormat="1" ht="13" x14ac:dyDescent="0.3">
      <c r="A26" s="5">
        <v>792</v>
      </c>
      <c r="B26" s="6" t="s">
        <v>91</v>
      </c>
      <c r="C26" s="7">
        <v>43823</v>
      </c>
      <c r="D26" s="5">
        <v>22</v>
      </c>
      <c r="E26" s="9" t="s">
        <v>41</v>
      </c>
      <c r="F26" s="8" t="s">
        <v>92</v>
      </c>
      <c r="G26" s="9" t="s">
        <v>93</v>
      </c>
      <c r="H26" s="8" t="str">
        <f>"000014"</f>
        <v>000014</v>
      </c>
      <c r="I26" s="7">
        <v>43236</v>
      </c>
      <c r="J26" s="8" t="str">
        <f>"000011"</f>
        <v>000011</v>
      </c>
      <c r="K26" s="7">
        <v>43237</v>
      </c>
      <c r="L26" s="8" t="str">
        <f>"000021"</f>
        <v>000021</v>
      </c>
      <c r="M26" s="7">
        <v>43241</v>
      </c>
      <c r="N26" s="8">
        <v>18</v>
      </c>
      <c r="O26" s="8" t="str">
        <f>"006780"</f>
        <v>006780</v>
      </c>
      <c r="P26" s="7">
        <v>43811</v>
      </c>
      <c r="Q26" s="10">
        <v>48.97419</v>
      </c>
      <c r="R26" s="10">
        <v>4.4471600000000002</v>
      </c>
      <c r="S26" s="10">
        <v>44.527030000000003</v>
      </c>
      <c r="T26" s="8">
        <v>13</v>
      </c>
      <c r="U26" s="7">
        <v>43823</v>
      </c>
      <c r="V26" s="8">
        <v>8023330521</v>
      </c>
      <c r="W26" s="9" t="s">
        <v>35</v>
      </c>
      <c r="X26" s="8" t="s">
        <v>36</v>
      </c>
      <c r="Y26" s="9" t="s">
        <v>37</v>
      </c>
      <c r="Z26" s="8" t="s">
        <v>44</v>
      </c>
      <c r="AA26" s="9" t="s">
        <v>45</v>
      </c>
      <c r="AB26" s="10">
        <v>0.48974190000000001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2020-01-28T11:38:46Z</dcterms:modified>
</cp:coreProperties>
</file>