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L25" i="1"/>
  <c r="J25" i="1"/>
  <c r="H25" i="1"/>
  <c r="O24" i="1"/>
  <c r="L24" i="1"/>
  <c r="J24" i="1"/>
  <c r="H24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<sst xmlns="http://schemas.openxmlformats.org/spreadsheetml/2006/main" count="244" uniqueCount="110">
  <si>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</si>
  <si>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</si>
  <si>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</si>
  <si>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</si>
  <si>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</si>
  <si>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</si>
  <si>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</si>
  <si>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</si>
  <si>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</si>
  <si>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</si>
  <si>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</si>
  <si>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</si>
  <si>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</si>
  <si>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</si>
  <si>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</si>
  <si>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</si>
  <si>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</si>
  <si>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</si>
  <si>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</si>
  <si>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</si>
  <si>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</si>
  <si>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</si>
  <si>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</si>
  <si>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</si>
  <si>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</si>
  <si>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</si>
  <si>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</si>
  <si>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</si>
  <si>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</si>
  <si>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</si>
  <si>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</si>
  <si>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</si>
  <si>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P1771</t>
  </si>
  <si>
    <t>Zone Works - POW Works</t>
  </si>
  <si>
    <t>May</t>
  </si>
  <si>
    <t>18per - Works (Bhagyajyothi, Sooru / Neeru Yojane and General) (54 Lakhs / New Wards)</t>
  </si>
  <si>
    <t>P1878</t>
  </si>
  <si>
    <t>ddo089</t>
  </si>
  <si>
    <t xml:space="preserve"> Assistant Executive Engineer Electrical East Zone</t>
  </si>
  <si>
    <t>Nagavara</t>
  </si>
  <si>
    <t>023-17-000022</t>
  </si>
  <si>
    <t>Constructions of Culverts and repairs to existing culverts in ward no 23 Nagawara</t>
  </si>
  <si>
    <t>G.C.S.Construction,</t>
  </si>
  <si>
    <t>ddo082</t>
  </si>
  <si>
    <t xml:space="preserve"> Assistant Executive Engineer H B R Layout East Zone</t>
  </si>
  <si>
    <t>023-16-000021</t>
  </si>
  <si>
    <t>FILLING OF POT HOLES AND ROAD CUT PORTION IN WARD NO 23</t>
  </si>
  <si>
    <t>G.Ashok,</t>
  </si>
  <si>
    <t>023-16-000001</t>
  </si>
  <si>
    <t>Operation and Maintenance of street lights at Nagavara ward no 23 Package E16 for one year.</t>
  </si>
  <si>
    <t>M/s Powertech Electricals</t>
  </si>
  <si>
    <t>023-18-000022</t>
  </si>
  <si>
    <t>IMPROVEMENTS TO ROADS AND DRAINS AT BASAVALINGAPPA NAGARA-1 IN WARD NO 23</t>
  </si>
  <si>
    <t>M/s KRIDL, The Technical Manager-01</t>
  </si>
  <si>
    <t>023-18-000024</t>
  </si>
  <si>
    <t>IMPROVEMENTS TO ROAD AND DRAINS AT LIDKAR COLONY KG HALLI IN WARD NO 23</t>
  </si>
  <si>
    <t>M/s KRIDL, The Techncal Manager-01,</t>
  </si>
  <si>
    <t>023-18-000029</t>
  </si>
  <si>
    <t>CONSTRUCTION OF TAILORING CENTER AT SAMADHANANAGAR IN WARD NO 23</t>
  </si>
  <si>
    <t>The Technical MAnager-01, KRIDL,</t>
  </si>
  <si>
    <t>023-18-000025</t>
  </si>
  <si>
    <t>CONSTRUCTION OF TAILORING CENTER AND COMMUNITY TOILET AT LIDKAR COLONY IN WARD NO 23</t>
  </si>
  <si>
    <t>M/s KRIDL, The Technical Manager-01,</t>
  </si>
  <si>
    <t>023-17-000021</t>
  </si>
  <si>
    <t>Providing missing kerb stones and painting including road marking in ward no 23</t>
  </si>
  <si>
    <t>H.K.,Khadar Basha,</t>
  </si>
  <si>
    <t>023-17-000020</t>
  </si>
  <si>
    <t>Construction of RCC drain at 2nd Main Basavanagara in Ward no.23 Nagawara</t>
  </si>
  <si>
    <t>Vijaykumar,</t>
  </si>
  <si>
    <t>023-16-000022</t>
  </si>
  <si>
    <t>ENGAGING TRACTOR AND LABOURS FOR ANNUAL MAINTENANCE IN WARD NO 23</t>
  </si>
  <si>
    <t>M/s Excel Construtions,</t>
  </si>
  <si>
    <t>023-17-000015</t>
  </si>
  <si>
    <t>Improvements to roads and drains at Chuna lane-2 K.G.Halli in ward no 23 Nagawara</t>
  </si>
  <si>
    <t>Lakshman.P.</t>
  </si>
  <si>
    <t>July</t>
  </si>
  <si>
    <t>023-18-000046</t>
  </si>
  <si>
    <t>Emergency works in HBR Layout Sub division in Ward No-23,24,30</t>
  </si>
  <si>
    <t>M/s KRIDL, The Techn ical Manager-01,</t>
  </si>
  <si>
    <t>P3111</t>
  </si>
  <si>
    <t>State Finance Commission Untied Grant Works</t>
  </si>
  <si>
    <t>023-18-000021</t>
  </si>
  <si>
    <t>BALANCE WORK OF CONSTRUCTION OF TAILARING CENTER BUILDING AT SAMADHANANAGARA IN WARD NO 23 NAGAWARA OF HBR LAYOUT SUB DIVISION</t>
  </si>
  <si>
    <t xml:space="preserve">M/s KRIDL, The Technical Manager-01, </t>
  </si>
  <si>
    <t>023-18-000023</t>
  </si>
  <si>
    <t>IMPROVEMENTS TO ROADS AND DRAINS AT GOVINDAPURA AND SURROUNDING AREA IN WARD NO 23 NAGAWARA OF HBR LAYOUT SUBDIVISION</t>
  </si>
  <si>
    <t xml:space="preserve">M/S KRIDL, The Technical Manager-01, </t>
  </si>
  <si>
    <t>023-18-000027</t>
  </si>
  <si>
    <t>PROVIDING SANITATION AND ELECTRICAL WORKS FOR GANDHINAGARA ANGANAWADI BUILDING AND SAMADHANANAGARA TAILORING CENTER IN WARD NO 23 NAGAWARA OF HBR LAYOUT SUBDIVISION</t>
  </si>
  <si>
    <t>M/s.KRIDL</t>
  </si>
  <si>
    <t>August</t>
  </si>
  <si>
    <t>M/s.Powertech Electricals</t>
  </si>
  <si>
    <t>023-17-000058</t>
  </si>
  <si>
    <t>Improvements to roads and drains at Chuna Lane 2 and Mukhthi Nagara in ward no 23</t>
  </si>
  <si>
    <t xml:space="preserve">Techical Manager </t>
  </si>
  <si>
    <t>P3075</t>
  </si>
  <si>
    <t>Special comprehensive development works in Bangalore city (Bangalore city in charge Minister Discretionary Grants)</t>
  </si>
  <si>
    <t>November</t>
  </si>
  <si>
    <t>023-17-000023</t>
  </si>
  <si>
    <t>Improvements to roads and drains at Samadhanagara A K Colony in ward no 23 Nagawara</t>
  </si>
  <si>
    <t>G.C.S.Constructions,</t>
  </si>
  <si>
    <t>December</t>
  </si>
  <si>
    <t>023-19-000008</t>
  </si>
  <si>
    <t>Providing Drinking Water Supply and Drilling of Borewell near Kausar Masjid and surrounding area in ward no 23</t>
  </si>
  <si>
    <t>T.Nataraj,</t>
  </si>
  <si>
    <t>P3293</t>
  </si>
  <si>
    <t>14th Finance Commission Works - Drinking Water</t>
  </si>
  <si>
    <t>023-18-000079</t>
  </si>
  <si>
    <t xml:space="preserve">Providing Sanitation Works of Ward no 23 </t>
  </si>
  <si>
    <t xml:space="preserve">The Chairman, BWSSB Branch,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</si>
</sst>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workbookViewId="0">
      <selection activeCell="B1" sqref="B1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0.3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793</v>
      </c>
      <c r="B2" s="6" t="s">
        <v>28</v>
      </c>
      <c r="C2" s="7">
        <v>43565</v>
      </c>
      <c r="D2" s="8">
        <v>23</v>
      </c>
      <c r="E2" s="9" t="s">
        <v>39</v>
      </c>
      <c r="F2" s="8" t="s">
        <v>40</v>
      </c>
      <c r="G2" s="9" t="s">
        <v>41</v>
      </c>
      <c r="H2" s="8" t="str">
        <f>"000121"</f>
        <v>000121</v>
      </c>
      <c r="I2" s="7">
        <v>43004</v>
      </c>
      <c r="J2" s="8" t="str">
        <f>"000109"</f>
        <v>000109</v>
      </c>
      <c r="K2" s="7">
        <v>43119</v>
      </c>
      <c r="L2" s="8" t="str">
        <f>"000311"</f>
        <v>000311</v>
      </c>
      <c r="M2" s="7">
        <v>43119</v>
      </c>
      <c r="N2" s="8">
        <v>17</v>
      </c>
      <c r="O2" s="8" t="str">
        <f>"000244"</f>
        <v>000244</v>
      </c>
      <c r="P2" s="7">
        <v>43564</v>
      </c>
      <c r="Q2" s="10">
        <v>19.610050000000001</v>
      </c>
      <c r="R2" s="10">
        <v>0.99850000000000005</v>
      </c>
      <c r="S2" s="10">
        <v>18.611550000000001</v>
      </c>
      <c r="T2" s="8">
        <v>8</v>
      </c>
      <c r="U2" s="7">
        <v>43565</v>
      </c>
      <c r="V2" s="8">
        <v>123456789</v>
      </c>
      <c r="W2" s="9" t="s">
        <v>42</v>
      </c>
      <c r="X2" s="8" t="s">
        <v>32</v>
      </c>
      <c r="Y2" s="9" t="s">
        <v>33</v>
      </c>
      <c r="Z2" s="8" t="s">
        <v>43</v>
      </c>
      <c r="AA2" s="9" t="s">
        <v>44</v>
      </c>
      <c r="AB2" s="10">
        <f t="shared" ref="AB2:AB11" si="0">Q2/100</f>
        <v>0.19610050000000001</v>
      </c>
    </row>
    <row r="3" spans="1:28" s="4" customFormat="1" ht="13" x14ac:dyDescent="0.3">
      <c r="A3" s="5">
        <v>794</v>
      </c>
      <c r="B3" s="6" t="s">
        <v>28</v>
      </c>
      <c r="C3" s="7">
        <v>43566</v>
      </c>
      <c r="D3" s="8">
        <v>23</v>
      </c>
      <c r="E3" s="9" t="s">
        <v>39</v>
      </c>
      <c r="F3" s="8" t="s">
        <v>45</v>
      </c>
      <c r="G3" s="9" t="s">
        <v>46</v>
      </c>
      <c r="H3" s="8" t="str">
        <f>"000158"</f>
        <v>000158</v>
      </c>
      <c r="I3" s="7">
        <v>43094</v>
      </c>
      <c r="J3" s="8" t="str">
        <f>"000141"</f>
        <v>000141</v>
      </c>
      <c r="K3" s="7">
        <v>42824</v>
      </c>
      <c r="L3" s="8" t="str">
        <f>"000029"</f>
        <v>000029</v>
      </c>
      <c r="M3" s="7">
        <v>42842</v>
      </c>
      <c r="N3" s="8">
        <v>16</v>
      </c>
      <c r="O3" s="8" t="str">
        <f>"000103"</f>
        <v>000103</v>
      </c>
      <c r="P3" s="7">
        <v>43563</v>
      </c>
      <c r="Q3" s="10">
        <v>9.7862600000000004</v>
      </c>
      <c r="R3" s="10">
        <v>0.70496999999999999</v>
      </c>
      <c r="S3" s="10">
        <v>9.0812899999999992</v>
      </c>
      <c r="T3" s="8">
        <v>12</v>
      </c>
      <c r="U3" s="7">
        <v>43566</v>
      </c>
      <c r="V3" s="8">
        <v>123456789</v>
      </c>
      <c r="W3" s="9" t="s">
        <v>47</v>
      </c>
      <c r="X3" s="8" t="s">
        <v>32</v>
      </c>
      <c r="Y3" s="9" t="s">
        <v>33</v>
      </c>
      <c r="Z3" s="8" t="s">
        <v>43</v>
      </c>
      <c r="AA3" s="9" t="s">
        <v>44</v>
      </c>
      <c r="AB3" s="10">
        <f t="shared" si="0"/>
        <v>9.7862600000000008E-2</v>
      </c>
    </row>
    <row r="4" spans="1:28" s="4" customFormat="1" ht="13" x14ac:dyDescent="0.3">
      <c r="A4" s="5">
        <v>795</v>
      </c>
      <c r="B4" s="6" t="s">
        <v>28</v>
      </c>
      <c r="C4" s="7">
        <v>43575</v>
      </c>
      <c r="D4" s="8">
        <v>23</v>
      </c>
      <c r="E4" s="9" t="s">
        <v>39</v>
      </c>
      <c r="F4" s="8" t="s">
        <v>48</v>
      </c>
      <c r="G4" s="9" t="s">
        <v>49</v>
      </c>
      <c r="H4" s="8" t="str">
        <f>"000030"</f>
        <v>000030</v>
      </c>
      <c r="I4" s="7">
        <v>43038</v>
      </c>
      <c r="J4" s="8" t="str">
        <f>"000235"</f>
        <v>000235</v>
      </c>
      <c r="K4" s="7">
        <v>43518</v>
      </c>
      <c r="L4" s="8" t="str">
        <f>"000234"</f>
        <v>000234</v>
      </c>
      <c r="M4" s="7">
        <v>43518</v>
      </c>
      <c r="N4" s="8">
        <v>16</v>
      </c>
      <c r="O4" s="8" t="str">
        <f>"001079"</f>
        <v>001079</v>
      </c>
      <c r="P4" s="7">
        <v>43581</v>
      </c>
      <c r="Q4" s="10">
        <v>4.9318600000000004</v>
      </c>
      <c r="R4" s="10">
        <v>0.44186999999999999</v>
      </c>
      <c r="S4" s="10">
        <v>4.4899899999999997</v>
      </c>
      <c r="T4" s="8">
        <v>20</v>
      </c>
      <c r="U4" s="7">
        <v>43575</v>
      </c>
      <c r="V4" s="8">
        <v>9901801661</v>
      </c>
      <c r="W4" s="9" t="s">
        <v>50</v>
      </c>
      <c r="X4" s="8" t="s">
        <v>29</v>
      </c>
      <c r="Y4" s="9" t="s">
        <v>30</v>
      </c>
      <c r="Z4" s="8" t="s">
        <v>37</v>
      </c>
      <c r="AA4" s="9" t="s">
        <v>38</v>
      </c>
      <c r="AB4" s="10">
        <f t="shared" si="0"/>
        <v>4.9318600000000004E-2</v>
      </c>
    </row>
    <row r="5" spans="1:28" s="4" customFormat="1" ht="13" x14ac:dyDescent="0.3">
      <c r="A5" s="5">
        <v>796</v>
      </c>
      <c r="B5" s="6" t="s">
        <v>28</v>
      </c>
      <c r="C5" s="7">
        <v>43581</v>
      </c>
      <c r="D5" s="8">
        <v>23</v>
      </c>
      <c r="E5" s="9" t="s">
        <v>39</v>
      </c>
      <c r="F5" s="8" t="s">
        <v>51</v>
      </c>
      <c r="G5" s="9" t="s">
        <v>52</v>
      </c>
      <c r="H5" s="8" t="str">
        <f>"000105"</f>
        <v>000105</v>
      </c>
      <c r="I5" s="7">
        <v>43356</v>
      </c>
      <c r="J5" s="8" t="str">
        <f>"000104"</f>
        <v>000104</v>
      </c>
      <c r="K5" s="7">
        <v>43357</v>
      </c>
      <c r="L5" s="8" t="str">
        <f>"000187"</f>
        <v>000187</v>
      </c>
      <c r="M5" s="7">
        <v>43357</v>
      </c>
      <c r="N5" s="8">
        <v>18</v>
      </c>
      <c r="O5" s="8" t="str">
        <f>"000926"</f>
        <v>000926</v>
      </c>
      <c r="P5" s="7">
        <v>43579</v>
      </c>
      <c r="Q5" s="10">
        <v>19.964700000000001</v>
      </c>
      <c r="R5" s="10">
        <v>1.9347000000000001</v>
      </c>
      <c r="S5" s="10">
        <v>18.03</v>
      </c>
      <c r="T5" s="8">
        <v>30</v>
      </c>
      <c r="U5" s="7">
        <v>43581</v>
      </c>
      <c r="V5" s="8">
        <v>123456789</v>
      </c>
      <c r="W5" s="9" t="s">
        <v>53</v>
      </c>
      <c r="X5" s="8" t="s">
        <v>36</v>
      </c>
      <c r="Y5" s="9" t="s">
        <v>35</v>
      </c>
      <c r="Z5" s="8" t="s">
        <v>43</v>
      </c>
      <c r="AA5" s="9" t="s">
        <v>44</v>
      </c>
      <c r="AB5" s="10">
        <f t="shared" si="0"/>
        <v>0.19964700000000002</v>
      </c>
    </row>
    <row r="6" spans="1:28" s="4" customFormat="1" ht="13" x14ac:dyDescent="0.3">
      <c r="A6" s="5">
        <v>797</v>
      </c>
      <c r="B6" s="6" t="s">
        <v>28</v>
      </c>
      <c r="C6" s="7">
        <v>43581</v>
      </c>
      <c r="D6" s="8">
        <v>23</v>
      </c>
      <c r="E6" s="9" t="s">
        <v>39</v>
      </c>
      <c r="F6" s="8" t="s">
        <v>54</v>
      </c>
      <c r="G6" s="9" t="s">
        <v>55</v>
      </c>
      <c r="H6" s="8" t="str">
        <f>"000103"</f>
        <v>000103</v>
      </c>
      <c r="I6" s="7">
        <v>43355</v>
      </c>
      <c r="J6" s="8" t="str">
        <f>"000103"</f>
        <v>000103</v>
      </c>
      <c r="K6" s="7">
        <v>43355</v>
      </c>
      <c r="L6" s="8" t="str">
        <f>"000183"</f>
        <v>000183</v>
      </c>
      <c r="M6" s="7">
        <v>43355</v>
      </c>
      <c r="N6" s="8">
        <v>18</v>
      </c>
      <c r="O6" s="8" t="str">
        <f>"000927"</f>
        <v>000927</v>
      </c>
      <c r="P6" s="7">
        <v>43579</v>
      </c>
      <c r="Q6" s="10">
        <v>39.98686</v>
      </c>
      <c r="R6" s="10">
        <v>3.8069999999999999</v>
      </c>
      <c r="S6" s="10">
        <v>36.179859999999998</v>
      </c>
      <c r="T6" s="8">
        <v>30</v>
      </c>
      <c r="U6" s="7">
        <v>43581</v>
      </c>
      <c r="V6" s="8">
        <v>123456789</v>
      </c>
      <c r="W6" s="9" t="s">
        <v>56</v>
      </c>
      <c r="X6" s="8" t="s">
        <v>36</v>
      </c>
      <c r="Y6" s="9" t="s">
        <v>35</v>
      </c>
      <c r="Z6" s="8" t="s">
        <v>43</v>
      </c>
      <c r="AA6" s="9" t="s">
        <v>44</v>
      </c>
      <c r="AB6" s="10">
        <f t="shared" si="0"/>
        <v>0.39986860000000002</v>
      </c>
    </row>
    <row r="7" spans="1:28" s="4" customFormat="1" ht="13" x14ac:dyDescent="0.3">
      <c r="A7" s="5">
        <v>798</v>
      </c>
      <c r="B7" s="6" t="s">
        <v>28</v>
      </c>
      <c r="C7" s="7">
        <v>43582</v>
      </c>
      <c r="D7" s="8">
        <v>23</v>
      </c>
      <c r="E7" s="9" t="s">
        <v>39</v>
      </c>
      <c r="F7" s="8" t="s">
        <v>48</v>
      </c>
      <c r="G7" s="9" t="s">
        <v>49</v>
      </c>
      <c r="H7" s="8" t="str">
        <f>"000030"</f>
        <v>000030</v>
      </c>
      <c r="I7" s="7">
        <v>43038</v>
      </c>
      <c r="J7" s="8" t="str">
        <f>"000017"</f>
        <v>000017</v>
      </c>
      <c r="K7" s="7">
        <v>43602</v>
      </c>
      <c r="L7" s="8" t="str">
        <f>"000014"</f>
        <v>000014</v>
      </c>
      <c r="M7" s="7">
        <v>43606</v>
      </c>
      <c r="N7" s="8">
        <v>16</v>
      </c>
      <c r="O7" s="8" t="str">
        <f>""</f>
        <v/>
      </c>
      <c r="P7" s="7"/>
      <c r="Q7" s="10">
        <v>3.2879</v>
      </c>
      <c r="R7" s="10">
        <v>0.45277000000000001</v>
      </c>
      <c r="S7" s="10">
        <v>2.8351299999999999</v>
      </c>
      <c r="T7" s="8">
        <v>32</v>
      </c>
      <c r="U7" s="7">
        <v>43582</v>
      </c>
      <c r="V7" s="8">
        <v>9901801661</v>
      </c>
      <c r="W7" s="9" t="s">
        <v>50</v>
      </c>
      <c r="X7" s="8" t="s">
        <v>29</v>
      </c>
      <c r="Y7" s="9" t="s">
        <v>30</v>
      </c>
      <c r="Z7" s="8" t="s">
        <v>37</v>
      </c>
      <c r="AA7" s="9" t="s">
        <v>38</v>
      </c>
      <c r="AB7" s="10">
        <f t="shared" si="0"/>
        <v>3.2878999999999999E-2</v>
      </c>
    </row>
    <row r="8" spans="1:28" s="4" customFormat="1" ht="13" x14ac:dyDescent="0.3">
      <c r="A8" s="5">
        <v>799</v>
      </c>
      <c r="B8" s="6" t="s">
        <v>34</v>
      </c>
      <c r="C8" s="7">
        <v>43602</v>
      </c>
      <c r="D8" s="8">
        <v>23</v>
      </c>
      <c r="E8" s="9" t="s">
        <v>39</v>
      </c>
      <c r="F8" s="8" t="s">
        <v>63</v>
      </c>
      <c r="G8" s="9" t="s">
        <v>64</v>
      </c>
      <c r="H8" s="8" t="str">
        <f>"000006"</f>
        <v>000006</v>
      </c>
      <c r="I8" s="7">
        <v>42936</v>
      </c>
      <c r="J8" s="8" t="str">
        <f>"000001"</f>
        <v>000001</v>
      </c>
      <c r="K8" s="7">
        <v>42936</v>
      </c>
      <c r="L8" s="8" t="str">
        <f>"000004"</f>
        <v>000004</v>
      </c>
      <c r="M8" s="7">
        <v>42936</v>
      </c>
      <c r="N8" s="8">
        <v>17</v>
      </c>
      <c r="O8" s="8" t="str">
        <f>"001501"</f>
        <v>001501</v>
      </c>
      <c r="P8" s="7">
        <v>43599</v>
      </c>
      <c r="Q8" s="10">
        <v>19.331199999999999</v>
      </c>
      <c r="R8" s="10">
        <v>1.42754</v>
      </c>
      <c r="S8" s="10">
        <v>17.903659999999999</v>
      </c>
      <c r="T8" s="8">
        <v>49</v>
      </c>
      <c r="U8" s="7">
        <v>43602</v>
      </c>
      <c r="V8" s="8">
        <v>123456789</v>
      </c>
      <c r="W8" s="9" t="s">
        <v>65</v>
      </c>
      <c r="X8" s="8" t="s">
        <v>32</v>
      </c>
      <c r="Y8" s="9" t="s">
        <v>33</v>
      </c>
      <c r="Z8" s="8" t="s">
        <v>43</v>
      </c>
      <c r="AA8" s="9" t="s">
        <v>44</v>
      </c>
      <c r="AB8" s="10">
        <f t="shared" si="0"/>
        <v>0.19331199999999998</v>
      </c>
    </row>
    <row r="9" spans="1:28" s="4" customFormat="1" ht="13" x14ac:dyDescent="0.3">
      <c r="A9" s="5">
        <v>800</v>
      </c>
      <c r="B9" s="6" t="s">
        <v>34</v>
      </c>
      <c r="C9" s="7">
        <v>43603</v>
      </c>
      <c r="D9" s="8">
        <v>23</v>
      </c>
      <c r="E9" s="9" t="s">
        <v>39</v>
      </c>
      <c r="F9" s="8" t="s">
        <v>66</v>
      </c>
      <c r="G9" s="9" t="s">
        <v>67</v>
      </c>
      <c r="H9" s="8" t="str">
        <f>"000111"</f>
        <v>000111</v>
      </c>
      <c r="I9" s="7">
        <v>42994</v>
      </c>
      <c r="J9" s="8" t="str">
        <f>"000076"</f>
        <v>000076</v>
      </c>
      <c r="K9" s="7">
        <v>42995</v>
      </c>
      <c r="L9" s="8" t="str">
        <f>"000227"</f>
        <v>000227</v>
      </c>
      <c r="M9" s="7">
        <v>43018</v>
      </c>
      <c r="N9" s="8">
        <v>17</v>
      </c>
      <c r="O9" s="8" t="str">
        <f>"001708"</f>
        <v>001708</v>
      </c>
      <c r="P9" s="7">
        <v>43602</v>
      </c>
      <c r="Q9" s="10">
        <v>9.8901800000000009</v>
      </c>
      <c r="R9" s="10">
        <v>0.53200000000000003</v>
      </c>
      <c r="S9" s="10">
        <v>9.3581800000000008</v>
      </c>
      <c r="T9" s="8">
        <v>50</v>
      </c>
      <c r="U9" s="7">
        <v>43603</v>
      </c>
      <c r="V9" s="8">
        <v>123456789</v>
      </c>
      <c r="W9" s="9" t="s">
        <v>68</v>
      </c>
      <c r="X9" s="8" t="s">
        <v>32</v>
      </c>
      <c r="Y9" s="9" t="s">
        <v>33</v>
      </c>
      <c r="Z9" s="8" t="s">
        <v>43</v>
      </c>
      <c r="AA9" s="9" t="s">
        <v>44</v>
      </c>
      <c r="AB9" s="10">
        <f t="shared" si="0"/>
        <v>9.8901800000000012E-2</v>
      </c>
    </row>
    <row r="10" spans="1:28" s="4" customFormat="1" ht="13" x14ac:dyDescent="0.3">
      <c r="A10" s="5">
        <v>801</v>
      </c>
      <c r="B10" s="6" t="s">
        <v>34</v>
      </c>
      <c r="C10" s="7">
        <v>43610</v>
      </c>
      <c r="D10" s="8">
        <v>23</v>
      </c>
      <c r="E10" s="9" t="s">
        <v>39</v>
      </c>
      <c r="F10" s="8" t="s">
        <v>69</v>
      </c>
      <c r="G10" s="9" t="s">
        <v>70</v>
      </c>
      <c r="H10" s="8" t="str">
        <f>"000031"</f>
        <v>000031</v>
      </c>
      <c r="I10" s="7">
        <v>42537</v>
      </c>
      <c r="J10" s="8" t="str">
        <f>"000117"</f>
        <v>000117</v>
      </c>
      <c r="K10" s="7">
        <v>43144</v>
      </c>
      <c r="L10" s="8" t="str">
        <f>"000353"</f>
        <v>000353</v>
      </c>
      <c r="M10" s="7">
        <v>43144</v>
      </c>
      <c r="N10" s="8">
        <v>16</v>
      </c>
      <c r="O10" s="8" t="str">
        <f>"002071"</f>
        <v>002071</v>
      </c>
      <c r="P10" s="7">
        <v>43609</v>
      </c>
      <c r="Q10" s="10">
        <v>4.22689</v>
      </c>
      <c r="R10" s="10">
        <v>0.17599999999999999</v>
      </c>
      <c r="S10" s="10">
        <v>4.0508899999999999</v>
      </c>
      <c r="T10" s="8">
        <v>59</v>
      </c>
      <c r="U10" s="7">
        <v>43610</v>
      </c>
      <c r="V10" s="8">
        <v>9886057553</v>
      </c>
      <c r="W10" s="9" t="s">
        <v>71</v>
      </c>
      <c r="X10" s="8" t="s">
        <v>32</v>
      </c>
      <c r="Y10" s="9" t="s">
        <v>33</v>
      </c>
      <c r="Z10" s="8" t="s">
        <v>43</v>
      </c>
      <c r="AA10" s="9" t="s">
        <v>44</v>
      </c>
      <c r="AB10" s="10">
        <f t="shared" si="0"/>
        <v>4.2268899999999998E-2</v>
      </c>
    </row>
    <row r="11" spans="1:28" s="4" customFormat="1" ht="13" x14ac:dyDescent="0.3">
      <c r="A11" s="5">
        <v>802</v>
      </c>
      <c r="B11" s="6" t="s">
        <v>34</v>
      </c>
      <c r="C11" s="7">
        <v>43615</v>
      </c>
      <c r="D11" s="8">
        <v>23</v>
      </c>
      <c r="E11" s="9" t="s">
        <v>39</v>
      </c>
      <c r="F11" s="8" t="s">
        <v>72</v>
      </c>
      <c r="G11" s="9" t="s">
        <v>73</v>
      </c>
      <c r="H11" s="8" t="str">
        <f>"000073"</f>
        <v>000073</v>
      </c>
      <c r="I11" s="7">
        <v>42946</v>
      </c>
      <c r="J11" s="8" t="str">
        <f>"000062"</f>
        <v>000062</v>
      </c>
      <c r="K11" s="7">
        <v>42946</v>
      </c>
      <c r="L11" s="8" t="str">
        <f>"000230"</f>
        <v>000230</v>
      </c>
      <c r="M11" s="7">
        <v>43018</v>
      </c>
      <c r="N11" s="8">
        <v>17</v>
      </c>
      <c r="O11" s="8" t="str">
        <f>"002117"</f>
        <v>002117</v>
      </c>
      <c r="P11" s="7">
        <v>43613</v>
      </c>
      <c r="Q11" s="10">
        <v>19.6859</v>
      </c>
      <c r="R11" s="10">
        <v>1.45007</v>
      </c>
      <c r="S11" s="10">
        <v>18.23583</v>
      </c>
      <c r="T11" s="8">
        <v>65</v>
      </c>
      <c r="U11" s="7">
        <v>43615</v>
      </c>
      <c r="V11" s="8">
        <v>123456789</v>
      </c>
      <c r="W11" s="9" t="s">
        <v>74</v>
      </c>
      <c r="X11" s="8" t="s">
        <v>32</v>
      </c>
      <c r="Y11" s="9" t="s">
        <v>33</v>
      </c>
      <c r="Z11" s="8" t="s">
        <v>43</v>
      </c>
      <c r="AA11" s="9" t="s">
        <v>44</v>
      </c>
      <c r="AB11" s="10">
        <f t="shared" si="0"/>
        <v>0.19685900000000001</v>
      </c>
    </row>
    <row r="12" spans="1:28" s="4" customFormat="1" ht="13" x14ac:dyDescent="0.3">
      <c r="A12" s="5">
        <v>803</v>
      </c>
      <c r="B12" s="6" t="s">
        <v>31</v>
      </c>
      <c r="C12" s="7">
        <v>43622</v>
      </c>
      <c r="D12" s="8">
        <v>23</v>
      </c>
      <c r="E12" s="9" t="s">
        <v>39</v>
      </c>
      <c r="F12" s="8" t="s">
        <v>57</v>
      </c>
      <c r="G12" s="9" t="s">
        <v>58</v>
      </c>
      <c r="H12" s="8" t="str">
        <f>"000011"</f>
        <v>000011</v>
      </c>
      <c r="I12" s="7">
        <v>43219</v>
      </c>
      <c r="J12" s="8" t="str">
        <f>"000164"</f>
        <v>000164</v>
      </c>
      <c r="K12" s="7">
        <v>43542</v>
      </c>
      <c r="L12" s="8" t="str">
        <f>"000363"</f>
        <v>000363</v>
      </c>
      <c r="M12" s="7">
        <v>43542</v>
      </c>
      <c r="N12" s="8">
        <v>18</v>
      </c>
      <c r="O12" s="8" t="str">
        <f>"002315"</f>
        <v>002315</v>
      </c>
      <c r="P12" s="7">
        <v>43615</v>
      </c>
      <c r="Q12" s="10">
        <v>5.6565200000000004</v>
      </c>
      <c r="R12" s="10">
        <v>0.55462</v>
      </c>
      <c r="S12" s="10">
        <v>5.1018999999999997</v>
      </c>
      <c r="T12" s="8">
        <v>70</v>
      </c>
      <c r="U12" s="7">
        <v>43622</v>
      </c>
      <c r="V12" s="8">
        <v>123456789</v>
      </c>
      <c r="W12" s="9" t="s">
        <v>59</v>
      </c>
      <c r="X12" s="8" t="s">
        <v>36</v>
      </c>
      <c r="Y12" s="9" t="s">
        <v>35</v>
      </c>
      <c r="Z12" s="8" t="s">
        <v>43</v>
      </c>
      <c r="AA12" s="9" t="s">
        <v>44</v>
      </c>
      <c r="AB12" s="10">
        <v>5.6565200000000003E-2</v>
      </c>
    </row>
    <row r="13" spans="1:28" s="4" customFormat="1" ht="13" x14ac:dyDescent="0.3">
      <c r="A13" s="5">
        <v>804</v>
      </c>
      <c r="B13" s="6" t="s">
        <v>31</v>
      </c>
      <c r="C13" s="7">
        <v>43622</v>
      </c>
      <c r="D13" s="8">
        <v>23</v>
      </c>
      <c r="E13" s="9" t="s">
        <v>39</v>
      </c>
      <c r="F13" s="8" t="s">
        <v>60</v>
      </c>
      <c r="G13" s="9" t="s">
        <v>61</v>
      </c>
      <c r="H13" s="8" t="str">
        <f>"000441"</f>
        <v>000441</v>
      </c>
      <c r="I13" s="7">
        <v>43542</v>
      </c>
      <c r="J13" s="8" t="str">
        <f>"000165"</f>
        <v>000165</v>
      </c>
      <c r="K13" s="7">
        <v>43543</v>
      </c>
      <c r="L13" s="8" t="str">
        <f>"000364"</f>
        <v>000364</v>
      </c>
      <c r="M13" s="7">
        <v>43543</v>
      </c>
      <c r="N13" s="8">
        <v>18</v>
      </c>
      <c r="O13" s="8" t="str">
        <f>"002319"</f>
        <v>002319</v>
      </c>
      <c r="P13" s="7">
        <v>43615</v>
      </c>
      <c r="Q13" s="10">
        <v>29.96754</v>
      </c>
      <c r="R13" s="10">
        <v>3.2048399999999999</v>
      </c>
      <c r="S13" s="10">
        <v>26.762699999999999</v>
      </c>
      <c r="T13" s="8">
        <v>70</v>
      </c>
      <c r="U13" s="7">
        <v>43622</v>
      </c>
      <c r="V13" s="8">
        <v>123456789</v>
      </c>
      <c r="W13" s="9" t="s">
        <v>62</v>
      </c>
      <c r="X13" s="8" t="s">
        <v>36</v>
      </c>
      <c r="Y13" s="9" t="s">
        <v>35</v>
      </c>
      <c r="Z13" s="8" t="s">
        <v>43</v>
      </c>
      <c r="AA13" s="9" t="s">
        <v>44</v>
      </c>
      <c r="AB13" s="10">
        <v>0.29967539999999998</v>
      </c>
    </row>
    <row r="14" spans="1:28" s="4" customFormat="1" ht="13" x14ac:dyDescent="0.3">
      <c r="A14" s="5">
        <v>805</v>
      </c>
      <c r="B14" s="6" t="s">
        <v>31</v>
      </c>
      <c r="C14" s="7">
        <v>43623</v>
      </c>
      <c r="D14" s="8">
        <v>23</v>
      </c>
      <c r="E14" s="9" t="s">
        <v>39</v>
      </c>
      <c r="F14" s="8" t="s">
        <v>48</v>
      </c>
      <c r="G14" s="9" t="s">
        <v>49</v>
      </c>
      <c r="H14" s="8" t="str">
        <f>"000030"</f>
        <v>000030</v>
      </c>
      <c r="I14" s="7">
        <v>43038</v>
      </c>
      <c r="J14" s="8" t="str">
        <f>"000034"</f>
        <v>000034</v>
      </c>
      <c r="K14" s="7">
        <v>43628</v>
      </c>
      <c r="L14" s="8" t="str">
        <f>"000033"</f>
        <v>000033</v>
      </c>
      <c r="M14" s="7">
        <v>43628</v>
      </c>
      <c r="N14" s="8">
        <v>16</v>
      </c>
      <c r="O14" s="8" t="str">
        <f>""</f>
        <v/>
      </c>
      <c r="P14" s="7"/>
      <c r="Q14" s="10">
        <v>3.2879</v>
      </c>
      <c r="R14" s="10">
        <v>0.43618000000000001</v>
      </c>
      <c r="S14" s="10">
        <v>2.8517199999999998</v>
      </c>
      <c r="T14" s="8">
        <v>73</v>
      </c>
      <c r="U14" s="7">
        <v>43623</v>
      </c>
      <c r="V14" s="8">
        <v>9901801661</v>
      </c>
      <c r="W14" s="9" t="s">
        <v>50</v>
      </c>
      <c r="X14" s="8" t="s">
        <v>29</v>
      </c>
      <c r="Y14" s="9" t="s">
        <v>30</v>
      </c>
      <c r="Z14" s="8" t="s">
        <v>37</v>
      </c>
      <c r="AA14" s="9" t="s">
        <v>38</v>
      </c>
      <c r="AB14" s="10">
        <v>3.2878999999999999E-2</v>
      </c>
    </row>
    <row r="15" spans="1:28" s="4" customFormat="1" ht="13" x14ac:dyDescent="0.3">
      <c r="A15" s="5">
        <v>806</v>
      </c>
      <c r="B15" s="6" t="s">
        <v>75</v>
      </c>
      <c r="C15" s="7">
        <v>43654</v>
      </c>
      <c r="D15" s="8">
        <v>23</v>
      </c>
      <c r="E15" s="9" t="s">
        <v>39</v>
      </c>
      <c r="F15" s="8" t="s">
        <v>48</v>
      </c>
      <c r="G15" s="11" t="s">
        <v>49</v>
      </c>
      <c r="H15" s="8" t="str">
        <f>"000010"</f>
        <v>000010</v>
      </c>
      <c r="I15" s="7">
        <v>42947</v>
      </c>
      <c r="J15" s="8" t="str">
        <f>"000056"</f>
        <v>000056</v>
      </c>
      <c r="K15" s="7">
        <v>43664</v>
      </c>
      <c r="L15" s="8" t="str">
        <f>"000056"</f>
        <v>000056</v>
      </c>
      <c r="M15" s="7">
        <v>43664</v>
      </c>
      <c r="N15" s="8">
        <v>16</v>
      </c>
      <c r="O15" s="8" t="str">
        <f>"004361"</f>
        <v>004361</v>
      </c>
      <c r="P15" s="7">
        <v>43684</v>
      </c>
      <c r="Q15" s="12">
        <v>0.82196999999999998</v>
      </c>
      <c r="R15" s="12">
        <v>0.11022</v>
      </c>
      <c r="S15" s="12">
        <v>0.71174999999999999</v>
      </c>
      <c r="T15" s="8">
        <v>109</v>
      </c>
      <c r="U15" s="7">
        <v>43654</v>
      </c>
      <c r="V15" s="8">
        <v>9901801661</v>
      </c>
      <c r="W15" s="11" t="s">
        <v>50</v>
      </c>
      <c r="X15" s="8" t="s">
        <v>29</v>
      </c>
      <c r="Y15" s="11" t="s">
        <v>30</v>
      </c>
      <c r="Z15" s="8" t="s">
        <v>37</v>
      </c>
      <c r="AA15" s="11" t="s">
        <v>38</v>
      </c>
      <c r="AB15" s="12">
        <f t="shared" ref="AB15:AB22" si="1">Q15/100</f>
        <v>8.2196999999999999E-3</v>
      </c>
    </row>
    <row r="16" spans="1:28" s="4" customFormat="1" ht="13" x14ac:dyDescent="0.3">
      <c r="A16" s="5">
        <v>807</v>
      </c>
      <c r="B16" s="6" t="s">
        <v>75</v>
      </c>
      <c r="C16" s="7">
        <v>43665</v>
      </c>
      <c r="D16" s="8">
        <v>23</v>
      </c>
      <c r="E16" s="9" t="s">
        <v>39</v>
      </c>
      <c r="F16" s="8" t="s">
        <v>76</v>
      </c>
      <c r="G16" s="11" t="s">
        <v>77</v>
      </c>
      <c r="H16" s="8" t="str">
        <f>"000112"</f>
        <v>000112</v>
      </c>
      <c r="I16" s="7">
        <v>43359</v>
      </c>
      <c r="J16" s="8" t="str">
        <f>"000028"</f>
        <v>000028</v>
      </c>
      <c r="K16" s="7">
        <v>43635</v>
      </c>
      <c r="L16" s="8" t="str">
        <f>"000056"</f>
        <v>000056</v>
      </c>
      <c r="M16" s="7">
        <v>43635</v>
      </c>
      <c r="N16" s="8">
        <v>18</v>
      </c>
      <c r="O16" s="8" t="str">
        <f>"003523"</f>
        <v>003523</v>
      </c>
      <c r="P16" s="7">
        <v>43663</v>
      </c>
      <c r="Q16" s="12">
        <v>40.677280000000003</v>
      </c>
      <c r="R16" s="12">
        <v>4.1748200000000004</v>
      </c>
      <c r="S16" s="12">
        <v>36.502459999999999</v>
      </c>
      <c r="T16" s="8">
        <v>117</v>
      </c>
      <c r="U16" s="7">
        <v>43665</v>
      </c>
      <c r="V16" s="8">
        <v>123456789</v>
      </c>
      <c r="W16" s="11" t="s">
        <v>78</v>
      </c>
      <c r="X16" s="8" t="s">
        <v>79</v>
      </c>
      <c r="Y16" s="11" t="s">
        <v>80</v>
      </c>
      <c r="Z16" s="8" t="s">
        <v>43</v>
      </c>
      <c r="AA16" s="11" t="s">
        <v>44</v>
      </c>
      <c r="AB16" s="12">
        <f t="shared" si="1"/>
        <v>0.40677280000000005</v>
      </c>
    </row>
    <row r="17" spans="1:28" s="4" customFormat="1" ht="13" x14ac:dyDescent="0.3">
      <c r="A17" s="5">
        <v>808</v>
      </c>
      <c r="B17" s="6" t="s">
        <v>75</v>
      </c>
      <c r="C17" s="7">
        <v>43672</v>
      </c>
      <c r="D17" s="8">
        <v>23</v>
      </c>
      <c r="E17" s="9" t="s">
        <v>39</v>
      </c>
      <c r="F17" s="8" t="s">
        <v>81</v>
      </c>
      <c r="G17" s="11" t="s">
        <v>82</v>
      </c>
      <c r="H17" s="8" t="str">
        <f>"000339"</f>
        <v>000339</v>
      </c>
      <c r="I17" s="7">
        <v>43498</v>
      </c>
      <c r="J17" s="8" t="str">
        <f>"000027"</f>
        <v>000027</v>
      </c>
      <c r="K17" s="7">
        <v>43633</v>
      </c>
      <c r="L17" s="8" t="str">
        <f>"000055"</f>
        <v>000055</v>
      </c>
      <c r="M17" s="7">
        <v>43633</v>
      </c>
      <c r="N17" s="8">
        <v>18</v>
      </c>
      <c r="O17" s="8" t="str">
        <f>"003828"</f>
        <v>003828</v>
      </c>
      <c r="P17" s="7">
        <v>43665</v>
      </c>
      <c r="Q17" s="12">
        <v>29.985900000000001</v>
      </c>
      <c r="R17" s="12">
        <v>3.1518099999999998</v>
      </c>
      <c r="S17" s="12">
        <v>26.83409</v>
      </c>
      <c r="T17" s="8">
        <v>127</v>
      </c>
      <c r="U17" s="7">
        <v>43672</v>
      </c>
      <c r="V17" s="8">
        <v>123456789</v>
      </c>
      <c r="W17" s="11" t="s">
        <v>83</v>
      </c>
      <c r="X17" s="8" t="s">
        <v>36</v>
      </c>
      <c r="Y17" s="11" t="s">
        <v>35</v>
      </c>
      <c r="Z17" s="8" t="s">
        <v>43</v>
      </c>
      <c r="AA17" s="11" t="s">
        <v>44</v>
      </c>
      <c r="AB17" s="12">
        <f t="shared" si="1"/>
        <v>0.29985899999999999</v>
      </c>
    </row>
    <row r="18" spans="1:28" s="4" customFormat="1" ht="13" x14ac:dyDescent="0.3">
      <c r="A18" s="5">
        <v>809</v>
      </c>
      <c r="B18" s="6" t="s">
        <v>75</v>
      </c>
      <c r="C18" s="7">
        <v>43672</v>
      </c>
      <c r="D18" s="8">
        <v>23</v>
      </c>
      <c r="E18" s="9" t="s">
        <v>39</v>
      </c>
      <c r="F18" s="8" t="s">
        <v>84</v>
      </c>
      <c r="G18" s="11" t="s">
        <v>85</v>
      </c>
      <c r="H18" s="8" t="str">
        <f>"000338"</f>
        <v>000338</v>
      </c>
      <c r="I18" s="7">
        <v>43498</v>
      </c>
      <c r="J18" s="8" t="str">
        <f>"000024"</f>
        <v>000024</v>
      </c>
      <c r="K18" s="7">
        <v>43632</v>
      </c>
      <c r="L18" s="8" t="str">
        <f>"000054"</f>
        <v>000054</v>
      </c>
      <c r="M18" s="7">
        <v>43633</v>
      </c>
      <c r="N18" s="8">
        <v>18</v>
      </c>
      <c r="O18" s="8" t="str">
        <f>"003829"</f>
        <v>003829</v>
      </c>
      <c r="P18" s="7">
        <v>43665</v>
      </c>
      <c r="Q18" s="12">
        <v>19.998860000000001</v>
      </c>
      <c r="R18" s="12">
        <v>2.13558</v>
      </c>
      <c r="S18" s="12">
        <v>17.86328</v>
      </c>
      <c r="T18" s="8">
        <v>127</v>
      </c>
      <c r="U18" s="7">
        <v>43672</v>
      </c>
      <c r="V18" s="8">
        <v>123456789</v>
      </c>
      <c r="W18" s="11" t="s">
        <v>86</v>
      </c>
      <c r="X18" s="8" t="s">
        <v>36</v>
      </c>
      <c r="Y18" s="11" t="s">
        <v>35</v>
      </c>
      <c r="Z18" s="8" t="s">
        <v>43</v>
      </c>
      <c r="AA18" s="11" t="s">
        <v>44</v>
      </c>
      <c r="AB18" s="12">
        <f t="shared" si="1"/>
        <v>0.19998860000000002</v>
      </c>
    </row>
    <row r="19" spans="1:28" s="4" customFormat="1" ht="13" x14ac:dyDescent="0.3">
      <c r="A19" s="5">
        <v>810</v>
      </c>
      <c r="B19" s="6" t="s">
        <v>75</v>
      </c>
      <c r="C19" s="7">
        <v>43672</v>
      </c>
      <c r="D19" s="8">
        <v>23</v>
      </c>
      <c r="E19" s="9" t="s">
        <v>39</v>
      </c>
      <c r="F19" s="8" t="s">
        <v>87</v>
      </c>
      <c r="G19" s="11" t="s">
        <v>88</v>
      </c>
      <c r="H19" s="8" t="str">
        <f>"000101"</f>
        <v>000101</v>
      </c>
      <c r="I19" s="7">
        <v>43523</v>
      </c>
      <c r="J19" s="8" t="str">
        <f>"000044"</f>
        <v>000044</v>
      </c>
      <c r="K19" s="7">
        <v>43642</v>
      </c>
      <c r="L19" s="8" t="str">
        <f>"000044"</f>
        <v>000044</v>
      </c>
      <c r="M19" s="7">
        <v>43642</v>
      </c>
      <c r="N19" s="8">
        <v>18</v>
      </c>
      <c r="O19" s="8" t="str">
        <f>"003833"</f>
        <v>003833</v>
      </c>
      <c r="P19" s="7">
        <v>43665</v>
      </c>
      <c r="Q19" s="12">
        <v>9.8765199999999993</v>
      </c>
      <c r="R19" s="12">
        <v>1.2256800000000001</v>
      </c>
      <c r="S19" s="12">
        <v>8.6508400000000005</v>
      </c>
      <c r="T19" s="8">
        <v>127</v>
      </c>
      <c r="U19" s="7">
        <v>43672</v>
      </c>
      <c r="V19" s="8">
        <v>9945525730</v>
      </c>
      <c r="W19" s="11" t="s">
        <v>89</v>
      </c>
      <c r="X19" s="8" t="s">
        <v>36</v>
      </c>
      <c r="Y19" s="11" t="s">
        <v>35</v>
      </c>
      <c r="Z19" s="8" t="s">
        <v>37</v>
      </c>
      <c r="AA19" s="11" t="s">
        <v>38</v>
      </c>
      <c r="AB19" s="12">
        <f t="shared" si="1"/>
        <v>9.8765199999999997E-2</v>
      </c>
    </row>
    <row r="20" spans="1:28" s="4" customFormat="1" ht="13" x14ac:dyDescent="0.3">
      <c r="A20" s="5">
        <v>811</v>
      </c>
      <c r="B20" s="6" t="s">
        <v>90</v>
      </c>
      <c r="C20" s="7">
        <v>43685</v>
      </c>
      <c r="D20" s="8">
        <v>23</v>
      </c>
      <c r="E20" s="9" t="s">
        <v>39</v>
      </c>
      <c r="F20" s="8" t="s">
        <v>48</v>
      </c>
      <c r="G20" s="11" t="s">
        <v>49</v>
      </c>
      <c r="H20" s="8" t="str">
        <f>"000010"</f>
        <v>000010</v>
      </c>
      <c r="I20" s="7">
        <v>42947</v>
      </c>
      <c r="J20" s="8" t="str">
        <f>"000056"</f>
        <v>000056</v>
      </c>
      <c r="K20" s="7">
        <v>43664</v>
      </c>
      <c r="L20" s="8" t="str">
        <f>"000056"</f>
        <v>000056</v>
      </c>
      <c r="M20" s="7">
        <v>43664</v>
      </c>
      <c r="N20" s="8">
        <v>16</v>
      </c>
      <c r="O20" s="8" t="str">
        <f>"004361"</f>
        <v>004361</v>
      </c>
      <c r="P20" s="7">
        <v>43684</v>
      </c>
      <c r="Q20" s="12">
        <v>0.82196999999999998</v>
      </c>
      <c r="R20" s="12">
        <v>0.10761999999999999</v>
      </c>
      <c r="S20" s="12">
        <v>0.71435000000000004</v>
      </c>
      <c r="T20" s="8">
        <v>149</v>
      </c>
      <c r="U20" s="7">
        <v>43685</v>
      </c>
      <c r="V20" s="8">
        <v>9901801661</v>
      </c>
      <c r="W20" s="11" t="s">
        <v>91</v>
      </c>
      <c r="X20" s="8" t="s">
        <v>29</v>
      </c>
      <c r="Y20" s="11" t="s">
        <v>30</v>
      </c>
      <c r="Z20" s="8" t="s">
        <v>37</v>
      </c>
      <c r="AA20" s="11" t="s">
        <v>38</v>
      </c>
      <c r="AB20" s="12">
        <f t="shared" si="1"/>
        <v>8.2196999999999999E-3</v>
      </c>
    </row>
    <row r="21" spans="1:28" s="4" customFormat="1" ht="13" x14ac:dyDescent="0.3">
      <c r="A21" s="5">
        <v>812</v>
      </c>
      <c r="B21" s="6" t="s">
        <v>90</v>
      </c>
      <c r="C21" s="7">
        <v>43698</v>
      </c>
      <c r="D21" s="8">
        <v>23</v>
      </c>
      <c r="E21" s="9" t="s">
        <v>39</v>
      </c>
      <c r="F21" s="8" t="s">
        <v>48</v>
      </c>
      <c r="G21" s="11" t="s">
        <v>49</v>
      </c>
      <c r="H21" s="8" t="str">
        <f>"000010"</f>
        <v>000010</v>
      </c>
      <c r="I21" s="7">
        <v>42947</v>
      </c>
      <c r="J21" s="8" t="str">
        <f>"000056"</f>
        <v>000056</v>
      </c>
      <c r="K21" s="7">
        <v>43664</v>
      </c>
      <c r="L21" s="8" t="str">
        <f>"000056"</f>
        <v>000056</v>
      </c>
      <c r="M21" s="7">
        <v>43664</v>
      </c>
      <c r="N21" s="8">
        <v>16</v>
      </c>
      <c r="O21" s="8" t="str">
        <f>"004361"</f>
        <v>004361</v>
      </c>
      <c r="P21" s="7">
        <v>43684</v>
      </c>
      <c r="Q21" s="12">
        <v>0.82196999999999998</v>
      </c>
      <c r="R21" s="12">
        <v>0.10832</v>
      </c>
      <c r="S21" s="12">
        <v>0.71365000000000001</v>
      </c>
      <c r="T21" s="8">
        <v>161</v>
      </c>
      <c r="U21" s="7">
        <v>43698</v>
      </c>
      <c r="V21" s="8">
        <v>9901801661</v>
      </c>
      <c r="W21" s="11" t="s">
        <v>50</v>
      </c>
      <c r="X21" s="8" t="s">
        <v>29</v>
      </c>
      <c r="Y21" s="11" t="s">
        <v>30</v>
      </c>
      <c r="Z21" s="8" t="s">
        <v>37</v>
      </c>
      <c r="AA21" s="11" t="s">
        <v>38</v>
      </c>
      <c r="AB21" s="12">
        <f t="shared" si="1"/>
        <v>8.2196999999999999E-3</v>
      </c>
    </row>
    <row r="22" spans="1:28" s="4" customFormat="1" ht="13" x14ac:dyDescent="0.3">
      <c r="A22" s="5">
        <v>813</v>
      </c>
      <c r="B22" s="6" t="s">
        <v>90</v>
      </c>
      <c r="C22" s="7">
        <v>43707</v>
      </c>
      <c r="D22" s="8">
        <v>23</v>
      </c>
      <c r="E22" s="9" t="s">
        <v>39</v>
      </c>
      <c r="F22" s="8" t="s">
        <v>92</v>
      </c>
      <c r="G22" s="11" t="s">
        <v>93</v>
      </c>
      <c r="H22" s="8" t="str">
        <f>"000188"</f>
        <v>000188</v>
      </c>
      <c r="I22" s="7">
        <v>43110</v>
      </c>
      <c r="J22" s="8" t="str">
        <f>"000123"</f>
        <v>000123</v>
      </c>
      <c r="K22" s="7">
        <v>43187</v>
      </c>
      <c r="L22" s="8" t="str">
        <f>"000402"</f>
        <v>000402</v>
      </c>
      <c r="M22" s="7">
        <v>43187</v>
      </c>
      <c r="N22" s="8">
        <v>17</v>
      </c>
      <c r="O22" s="8" t="str">
        <f>"004663"</f>
        <v>004663</v>
      </c>
      <c r="P22" s="7">
        <v>43697</v>
      </c>
      <c r="Q22" s="12">
        <v>49.984610000000004</v>
      </c>
      <c r="R22" s="12">
        <v>5.5525000000000002</v>
      </c>
      <c r="S22" s="12">
        <v>44.432110000000002</v>
      </c>
      <c r="T22" s="8">
        <v>173</v>
      </c>
      <c r="U22" s="7">
        <v>43707</v>
      </c>
      <c r="V22" s="8">
        <v>123456789</v>
      </c>
      <c r="W22" s="11" t="s">
        <v>94</v>
      </c>
      <c r="X22" s="8" t="s">
        <v>95</v>
      </c>
      <c r="Y22" s="11" t="s">
        <v>96</v>
      </c>
      <c r="Z22" s="8" t="s">
        <v>43</v>
      </c>
      <c r="AA22" s="11" t="s">
        <v>44</v>
      </c>
      <c r="AB22" s="12">
        <f t="shared" si="1"/>
        <v>0.49984610000000002</v>
      </c>
    </row>
    <row r="23" spans="1:28" s="4" customFormat="1" ht="13" x14ac:dyDescent="0.3">
      <c r="A23" s="5">
        <v>814</v>
      </c>
      <c r="B23" s="6" t="s">
        <v>97</v>
      </c>
      <c r="C23" s="7">
        <v>43773</v>
      </c>
      <c r="D23" s="5">
        <v>23</v>
      </c>
      <c r="E23" s="9" t="s">
        <v>39</v>
      </c>
      <c r="F23" s="8" t="s">
        <v>98</v>
      </c>
      <c r="G23" s="9" t="s">
        <v>99</v>
      </c>
      <c r="H23" s="8" t="str">
        <f>"000122"</f>
        <v>000122</v>
      </c>
      <c r="I23" s="7">
        <v>43004</v>
      </c>
      <c r="J23" s="8" t="str">
        <f>"000119"</f>
        <v>000119</v>
      </c>
      <c r="K23" s="7">
        <v>43159</v>
      </c>
      <c r="L23" s="8" t="str">
        <f>"000392"</f>
        <v>000392</v>
      </c>
      <c r="M23" s="7">
        <v>43159</v>
      </c>
      <c r="N23" s="8">
        <v>17</v>
      </c>
      <c r="O23" s="8" t="str">
        <f>"005911"</f>
        <v>005911</v>
      </c>
      <c r="P23" s="7">
        <v>43763</v>
      </c>
      <c r="Q23" s="10">
        <v>19.498729999999998</v>
      </c>
      <c r="R23" s="10">
        <v>1.2534700000000001</v>
      </c>
      <c r="S23" s="10">
        <v>18.245259999999998</v>
      </c>
      <c r="T23" s="8">
        <v>13</v>
      </c>
      <c r="U23" s="7">
        <v>43773</v>
      </c>
      <c r="V23" s="8">
        <v>123456789</v>
      </c>
      <c r="W23" s="9" t="s">
        <v>100</v>
      </c>
      <c r="X23" s="8" t="s">
        <v>32</v>
      </c>
      <c r="Y23" s="9" t="s">
        <v>33</v>
      </c>
      <c r="Z23" s="8" t="s">
        <v>43</v>
      </c>
      <c r="AA23" s="9" t="s">
        <v>44</v>
      </c>
      <c r="AB23" s="10">
        <v>0.19498729999999997</v>
      </c>
    </row>
    <row r="24" spans="1:28" s="4" customFormat="1" ht="13" x14ac:dyDescent="0.3">
      <c r="A24" s="5">
        <v>815</v>
      </c>
      <c r="B24" s="6" t="s">
        <v>101</v>
      </c>
      <c r="C24" s="7">
        <v>43816</v>
      </c>
      <c r="D24" s="5">
        <v>23</v>
      </c>
      <c r="E24" s="9" t="s">
        <v>39</v>
      </c>
      <c r="F24" s="8" t="s">
        <v>102</v>
      </c>
      <c r="G24" s="9" t="s">
        <v>103</v>
      </c>
      <c r="H24" s="8" t="str">
        <f>"000123"</f>
        <v>000123</v>
      </c>
      <c r="I24" s="7">
        <v>43763</v>
      </c>
      <c r="J24" s="8" t="str">
        <f>"000054"</f>
        <v>000054</v>
      </c>
      <c r="K24" s="7">
        <v>43783</v>
      </c>
      <c r="L24" s="8" t="str">
        <f>"000167"</f>
        <v>000167</v>
      </c>
      <c r="M24" s="7">
        <v>43783</v>
      </c>
      <c r="N24" s="8">
        <v>19</v>
      </c>
      <c r="O24" s="8" t="str">
        <f>"006740"</f>
        <v>006740</v>
      </c>
      <c r="P24" s="7">
        <v>43810</v>
      </c>
      <c r="Q24" s="10">
        <v>18.22561</v>
      </c>
      <c r="R24" s="10">
        <v>1.6372</v>
      </c>
      <c r="S24" s="10">
        <v>16.58841</v>
      </c>
      <c r="T24" s="8">
        <v>13</v>
      </c>
      <c r="U24" s="7">
        <v>43816</v>
      </c>
      <c r="V24" s="8">
        <v>123456789</v>
      </c>
      <c r="W24" s="9" t="s">
        <v>104</v>
      </c>
      <c r="X24" s="8" t="s">
        <v>105</v>
      </c>
      <c r="Y24" s="9" t="s">
        <v>106</v>
      </c>
      <c r="Z24" s="8" t="s">
        <v>43</v>
      </c>
      <c r="AA24" s="9" t="s">
        <v>44</v>
      </c>
      <c r="AB24" s="10">
        <v>0.1822561</v>
      </c>
    </row>
    <row r="25" spans="1:28" s="4" customFormat="1" ht="13" x14ac:dyDescent="0.3">
      <c r="A25" s="5">
        <v>816</v>
      </c>
      <c r="B25" s="6" t="s">
        <v>101</v>
      </c>
      <c r="C25" s="7">
        <v>43816</v>
      </c>
      <c r="D25" s="5">
        <v>23</v>
      </c>
      <c r="E25" s="9" t="s">
        <v>39</v>
      </c>
      <c r="F25" s="8" t="s">
        <v>107</v>
      </c>
      <c r="G25" s="9" t="s">
        <v>108</v>
      </c>
      <c r="H25" s="8" t="str">
        <f>"000440"</f>
        <v>000440</v>
      </c>
      <c r="I25" s="7">
        <v>43537</v>
      </c>
      <c r="J25" s="8" t="str">
        <f>"000162"</f>
        <v>000162</v>
      </c>
      <c r="K25" s="7">
        <v>43537</v>
      </c>
      <c r="L25" s="8" t="str">
        <f>"000357"</f>
        <v>000357</v>
      </c>
      <c r="M25" s="7">
        <v>43537</v>
      </c>
      <c r="N25" s="8">
        <v>18</v>
      </c>
      <c r="O25" s="8" t="str">
        <f>"006809"</f>
        <v>006809</v>
      </c>
      <c r="P25" s="7">
        <v>43812</v>
      </c>
      <c r="Q25" s="10">
        <v>49.921019999999999</v>
      </c>
      <c r="R25" s="10">
        <v>0</v>
      </c>
      <c r="S25" s="10">
        <v>49.921019999999999</v>
      </c>
      <c r="T25" s="8">
        <v>13</v>
      </c>
      <c r="U25" s="7">
        <v>43816</v>
      </c>
      <c r="V25" s="8">
        <v>123456789</v>
      </c>
      <c r="W25" s="9" t="s">
        <v>109</v>
      </c>
      <c r="X25" s="8" t="s">
        <v>32</v>
      </c>
      <c r="Y25" s="9" t="s">
        <v>33</v>
      </c>
      <c r="Z25" s="8" t="s">
        <v>43</v>
      </c>
      <c r="AA25" s="9" t="s">
        <v>44</v>
      </c>
      <c r="AB25" s="10">
        <v>0.49921019999999999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2020-01-28T11:39:09Z</dcterms:modified>
</cp:coreProperties>
</file>