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2" i="1" l="1"/>
  <c r="L32" i="1"/>
  <c r="J32" i="1"/>
  <c r="H32" i="1"/>
  <c r="O31" i="1"/>
  <c r="L31" i="1"/>
  <c r="J31" i="1"/>
  <c r="H31" i="1"/>
  <c r="O30" i="1"/>
  <c r="L30" i="1"/>
  <c r="J30" i="1"/>
  <c r="H30" i="1"/>
  <c r="O29" i="1"/>
  <c r="L29" i="1"/>
  <c r="J29" i="1"/>
  <c r="H29" i="1"/>
  <c r="O28" i="1"/>
  <c r="L28" i="1"/>
  <c r="J28" i="1"/>
  <c r="H28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<sst xmlns="http://schemas.openxmlformats.org/spreadsheetml/2006/main" count="307" uniqueCount="106">
  <si>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</si>
  <si>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</si>
  <si>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</si>
  <si>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</si>
  <si>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</si>
  <si>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</si>
  <si>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</si>
  <si>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</si>
  <si>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</si>
  <si>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</si>
  <si>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</si>
  <si>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</si>
  <si>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</si>
  <si>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</si>
  <si>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</si>
  <si>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</si>
  <si>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</si>
  <si>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</si>
  <si>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</si>
  <si>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</si>
  <si>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</si>
  <si>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</si>
  <si>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</si>
  <si>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</si>
  <si>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</si>
  <si>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</si>
  <si>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</si>
  <si>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</si>
  <si>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</si>
  <si>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P0300</t>
  </si>
  <si>
    <t>M and R to Street Lights - Replacement of Burnt Bulbs etc. (Package)</t>
  </si>
  <si>
    <t>P3158</t>
  </si>
  <si>
    <t>SIP Infrastructure Project works</t>
  </si>
  <si>
    <t>June</t>
  </si>
  <si>
    <t>P1771</t>
  </si>
  <si>
    <t>Zone Works - POW Works</t>
  </si>
  <si>
    <t>May</t>
  </si>
  <si>
    <t>P3111</t>
  </si>
  <si>
    <t>State Finance Commission Untied Grant Works</t>
  </si>
  <si>
    <t>ddo089</t>
  </si>
  <si>
    <t xml:space="preserve"> Assistant Executive Engineer Electrical East Zone</t>
  </si>
  <si>
    <t>ddo082</t>
  </si>
  <si>
    <t xml:space="preserve"> Assistant Executive Engineer H B R Layout East Zone</t>
  </si>
  <si>
    <t>G.Ashok,</t>
  </si>
  <si>
    <t>Vijaykumar,</t>
  </si>
  <si>
    <t>HBR Layout</t>
  </si>
  <si>
    <t>024-16-000018</t>
  </si>
  <si>
    <t>FILLING OF POT HOLES AND ROAD CUT PORTION IN WARD NO 24</t>
  </si>
  <si>
    <t>024-16-000001</t>
  </si>
  <si>
    <t>Operation and Maintenance of street lights at HBR Lay out area ward no 24 Package E17 for one year.</t>
  </si>
  <si>
    <t>M/s Hitech Electricals</t>
  </si>
  <si>
    <t>024-15-000005</t>
  </si>
  <si>
    <t>REHABILITATION OF KALYANI WATER BODY AT HENNUR VILLAGE IN WARD NO 24</t>
  </si>
  <si>
    <t>C.Loganatahn,</t>
  </si>
  <si>
    <t>024-19-000002</t>
  </si>
  <si>
    <t>Construction of Urdu School building Block - 01ward no 24</t>
  </si>
  <si>
    <t xml:space="preserve">M/s KRIDL, The Technical Manager-01, </t>
  </si>
  <si>
    <t>024-19-000003</t>
  </si>
  <si>
    <t>Construction of Urdu School building Block - 02 ward no 24</t>
  </si>
  <si>
    <t>024-18-000283</t>
  </si>
  <si>
    <t xml:space="preserve">Improvements to Burial Ground behind Ramachandrappa Layout in Ward No.24. </t>
  </si>
  <si>
    <t>024-18-000285</t>
  </si>
  <si>
    <t xml:space="preserve">Improvements to Burial Ground at Handi Jogi behind Ambedkar Ground 5th Block HBR Layout in Ward No.24. </t>
  </si>
  <si>
    <t xml:space="preserve">M/s  KRIDL,The Technical Manager-01, </t>
  </si>
  <si>
    <t>024-18-000286</t>
  </si>
  <si>
    <t xml:space="preserve">Improvements to Burial Ground behind Glass Factory 5th Block HBR Layout in Ward No.24. </t>
  </si>
  <si>
    <t xml:space="preserve"> M/s  KRIDL, </t>
  </si>
  <si>
    <t>024-18-000278</t>
  </si>
  <si>
    <t xml:space="preserve">Improvements to Footpath opp to Forest Park 5th Cross HBR Layout. 5th block in Ward No.24 </t>
  </si>
  <si>
    <t xml:space="preserve">M/s KRIDL, The Technical MAnager-01, </t>
  </si>
  <si>
    <t>024-17-000025</t>
  </si>
  <si>
    <t xml:space="preserve">Improvements to Roads and drains at Papanna Garden Surrounding areas in ward no. 24. </t>
  </si>
  <si>
    <t>S.Vijaykumar,</t>
  </si>
  <si>
    <t>024-17-000016</t>
  </si>
  <si>
    <t xml:space="preserve">Improvements to drains Next to Ayappa Swamy Temple Hennur Main Road in ward no. 24. </t>
  </si>
  <si>
    <t>024-17-000023</t>
  </si>
  <si>
    <t xml:space="preserve">Improvements to Roads at Hennur Cross Roads in ward no. 24. </t>
  </si>
  <si>
    <t>024-17-000011</t>
  </si>
  <si>
    <t xml:space="preserve">Improvements to Roads and drains at Poornanjineya Layout and Surrounding area in ward no. 24. </t>
  </si>
  <si>
    <t>024-17-000020</t>
  </si>
  <si>
    <t xml:space="preserve">Improvements to Roads and drains at 3rd Block HBR Layout in ward no. 24. </t>
  </si>
  <si>
    <t>C.Loganathan,</t>
  </si>
  <si>
    <t>024-17-000022</t>
  </si>
  <si>
    <t xml:space="preserve">Improvements to Roads and drains at Balaji Nest Apartment Cross Roads in ward no. 24. </t>
  </si>
  <si>
    <t>S.Balakrishnareddy,</t>
  </si>
  <si>
    <t>024-17-000012</t>
  </si>
  <si>
    <t xml:space="preserve">Improvements to Roads and drains at Ramachandrappa Layout in ward no. 24. </t>
  </si>
  <si>
    <t>024-17-000024</t>
  </si>
  <si>
    <t xml:space="preserve">Improvements to Roads at Prakruthi Layout Surrounding areas Roads in ward no. 24. </t>
  </si>
  <si>
    <t>024-17-000017</t>
  </si>
  <si>
    <t xml:space="preserve">Construction of Culverts at Hennur Garden in Ward No.24 </t>
  </si>
  <si>
    <t>024-17-000015</t>
  </si>
  <si>
    <t xml:space="preserve">Improvements to Road at 5th Block HBR Layout in ward no. 24. </t>
  </si>
  <si>
    <t>Girish.B.K</t>
  </si>
  <si>
    <t>024-17-000013</t>
  </si>
  <si>
    <t xml:space="preserve">Improvements to Road and drains at Hennur Bande Main Road Behind Bande in ward no. 24. </t>
  </si>
  <si>
    <t>Lakshman.P</t>
  </si>
  <si>
    <t>July</t>
  </si>
  <si>
    <t>August</t>
  </si>
  <si>
    <t>October</t>
  </si>
  <si>
    <t>024-18-000282</t>
  </si>
  <si>
    <t xml:space="preserve">Improvements to Road and Drain Telecom Layout and surrounding are in Ward No.24 </t>
  </si>
  <si>
    <t>December</t>
  </si>
  <si>
    <t>024-16-000019</t>
  </si>
  <si>
    <t>ENGAGNING TRACTOR AND LABOURS FOR ANNUAL MAINTENENCE IN WARD NO 24</t>
  </si>
  <si>
    <t>Vishwanath.N. M/s Ganga facility Management Servicde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</si>
</sst>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"/>
  <sheetViews>
    <sheetView tabSelected="1" workbookViewId="0"/>
  </sheetViews>
  <sheetFormatPr defaultRowHeight="14.5" x14ac:dyDescent="0.35"/>
  <cols>
    <col min="1" max="1" width="5" bestFit="1" customWidth="1"/>
    <col min="2" max="2" width="6.26953125" bestFit="1" customWidth="1"/>
    <col min="3" max="3" width="8.6328125" bestFit="1" customWidth="1"/>
    <col min="5" max="5" width="10.36328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s="4" customFormat="1" ht="13" x14ac:dyDescent="0.3">
      <c r="A2" s="5">
        <v>817</v>
      </c>
      <c r="B2" s="6" t="s">
        <v>28</v>
      </c>
      <c r="C2" s="7">
        <v>43566</v>
      </c>
      <c r="D2" s="8">
        <v>24</v>
      </c>
      <c r="E2" s="9" t="s">
        <v>45</v>
      </c>
      <c r="F2" s="8" t="s">
        <v>46</v>
      </c>
      <c r="G2" s="9" t="s">
        <v>47</v>
      </c>
      <c r="H2" s="8" t="str">
        <f>"000159"</f>
        <v>000159</v>
      </c>
      <c r="I2" s="7">
        <v>43094</v>
      </c>
      <c r="J2" s="8" t="str">
        <f>"000130"</f>
        <v>000130</v>
      </c>
      <c r="K2" s="7">
        <v>42822</v>
      </c>
      <c r="L2" s="8" t="str">
        <f>"000028"</f>
        <v>000028</v>
      </c>
      <c r="M2" s="7">
        <v>42842</v>
      </c>
      <c r="N2" s="8">
        <v>16</v>
      </c>
      <c r="O2" s="8" t="str">
        <f>"000082"</f>
        <v>000082</v>
      </c>
      <c r="P2" s="7">
        <v>43563</v>
      </c>
      <c r="Q2" s="10">
        <v>9.7862600000000004</v>
      </c>
      <c r="R2" s="10">
        <v>0.70599000000000001</v>
      </c>
      <c r="S2" s="10">
        <v>9.0802700000000005</v>
      </c>
      <c r="T2" s="8">
        <v>12</v>
      </c>
      <c r="U2" s="7">
        <v>43566</v>
      </c>
      <c r="V2" s="8">
        <v>123456789</v>
      </c>
      <c r="W2" s="9" t="s">
        <v>43</v>
      </c>
      <c r="X2" s="8" t="s">
        <v>34</v>
      </c>
      <c r="Y2" s="9" t="s">
        <v>35</v>
      </c>
      <c r="Z2" s="8" t="s">
        <v>41</v>
      </c>
      <c r="AA2" s="9" t="s">
        <v>42</v>
      </c>
      <c r="AB2" s="10">
        <f t="shared" ref="AB2:AB19" si="0">Q2/100</f>
        <v>9.7862600000000008E-2</v>
      </c>
    </row>
    <row r="3" spans="1:28" s="4" customFormat="1" ht="13" x14ac:dyDescent="0.3">
      <c r="A3" s="5">
        <v>818</v>
      </c>
      <c r="B3" s="6" t="s">
        <v>28</v>
      </c>
      <c r="C3" s="7">
        <v>43575</v>
      </c>
      <c r="D3" s="8">
        <v>24</v>
      </c>
      <c r="E3" s="9" t="s">
        <v>45</v>
      </c>
      <c r="F3" s="8" t="s">
        <v>48</v>
      </c>
      <c r="G3" s="9" t="s">
        <v>49</v>
      </c>
      <c r="H3" s="8" t="str">
        <f>"000135"</f>
        <v>000135</v>
      </c>
      <c r="I3" s="7">
        <v>43165</v>
      </c>
      <c r="J3" s="8" t="str">
        <f>"000234"</f>
        <v>000234</v>
      </c>
      <c r="K3" s="7">
        <v>43518</v>
      </c>
      <c r="L3" s="8" t="str">
        <f>"000233"</f>
        <v>000233</v>
      </c>
      <c r="M3" s="7">
        <v>43518</v>
      </c>
      <c r="N3" s="8">
        <v>16</v>
      </c>
      <c r="O3" s="8" t="str">
        <f>"001077"</f>
        <v>001077</v>
      </c>
      <c r="P3" s="7">
        <v>43581</v>
      </c>
      <c r="Q3" s="10">
        <v>8.57043</v>
      </c>
      <c r="R3" s="10">
        <v>0.69982</v>
      </c>
      <c r="S3" s="10">
        <v>7.8706100000000001</v>
      </c>
      <c r="T3" s="8">
        <v>20</v>
      </c>
      <c r="U3" s="7">
        <v>43575</v>
      </c>
      <c r="V3" s="8">
        <v>9901801661</v>
      </c>
      <c r="W3" s="9" t="s">
        <v>50</v>
      </c>
      <c r="X3" s="8" t="s">
        <v>29</v>
      </c>
      <c r="Y3" s="9" t="s">
        <v>30</v>
      </c>
      <c r="Z3" s="8" t="s">
        <v>39</v>
      </c>
      <c r="AA3" s="9" t="s">
        <v>40</v>
      </c>
      <c r="AB3" s="10">
        <f t="shared" si="0"/>
        <v>8.5704299999999997E-2</v>
      </c>
    </row>
    <row r="4" spans="1:28" s="4" customFormat="1" ht="13" x14ac:dyDescent="0.3">
      <c r="A4" s="5">
        <v>819</v>
      </c>
      <c r="B4" s="6" t="s">
        <v>28</v>
      </c>
      <c r="C4" s="7">
        <v>43582</v>
      </c>
      <c r="D4" s="8">
        <v>24</v>
      </c>
      <c r="E4" s="9" t="s">
        <v>45</v>
      </c>
      <c r="F4" s="8" t="s">
        <v>48</v>
      </c>
      <c r="G4" s="9" t="s">
        <v>49</v>
      </c>
      <c r="H4" s="8" t="str">
        <f>"000135"</f>
        <v>000135</v>
      </c>
      <c r="I4" s="7">
        <v>43165</v>
      </c>
      <c r="J4" s="8" t="str">
        <f>"000016"</f>
        <v>000016</v>
      </c>
      <c r="K4" s="7">
        <v>43602</v>
      </c>
      <c r="L4" s="8" t="str">
        <f>"000013"</f>
        <v>000013</v>
      </c>
      <c r="M4" s="7">
        <v>43606</v>
      </c>
      <c r="N4" s="8">
        <v>16</v>
      </c>
      <c r="O4" s="8" t="str">
        <f>""</f>
        <v/>
      </c>
      <c r="P4" s="7"/>
      <c r="Q4" s="10">
        <v>5.7136199999999997</v>
      </c>
      <c r="R4" s="10">
        <v>0.78471000000000002</v>
      </c>
      <c r="S4" s="10">
        <v>4.9289100000000001</v>
      </c>
      <c r="T4" s="8">
        <v>32</v>
      </c>
      <c r="U4" s="7">
        <v>43582</v>
      </c>
      <c r="V4" s="8">
        <v>9901801661</v>
      </c>
      <c r="W4" s="9" t="s">
        <v>50</v>
      </c>
      <c r="X4" s="8" t="s">
        <v>29</v>
      </c>
      <c r="Y4" s="9" t="s">
        <v>30</v>
      </c>
      <c r="Z4" s="8" t="s">
        <v>39</v>
      </c>
      <c r="AA4" s="9" t="s">
        <v>40</v>
      </c>
      <c r="AB4" s="10">
        <f t="shared" si="0"/>
        <v>5.7136199999999998E-2</v>
      </c>
    </row>
    <row r="5" spans="1:28" s="4" customFormat="1" ht="13" x14ac:dyDescent="0.3">
      <c r="A5" s="5">
        <v>820</v>
      </c>
      <c r="B5" s="6" t="s">
        <v>36</v>
      </c>
      <c r="C5" s="7">
        <v>43588</v>
      </c>
      <c r="D5" s="8">
        <v>24</v>
      </c>
      <c r="E5" s="9" t="s">
        <v>45</v>
      </c>
      <c r="F5" s="8" t="s">
        <v>59</v>
      </c>
      <c r="G5" s="9" t="s">
        <v>60</v>
      </c>
      <c r="H5" s="8" t="str">
        <f>"000310"</f>
        <v>000310</v>
      </c>
      <c r="I5" s="7">
        <v>43470</v>
      </c>
      <c r="J5" s="8" t="str">
        <f>"000169"</f>
        <v>000169</v>
      </c>
      <c r="K5" s="7">
        <v>43553</v>
      </c>
      <c r="L5" s="8" t="str">
        <f>"000380"</f>
        <v>000380</v>
      </c>
      <c r="M5" s="7">
        <v>43553</v>
      </c>
      <c r="N5" s="8">
        <v>18</v>
      </c>
      <c r="O5" s="8" t="str">
        <f>"001166"</f>
        <v>001166</v>
      </c>
      <c r="P5" s="7">
        <v>43581</v>
      </c>
      <c r="Q5" s="10">
        <v>42.646920000000001</v>
      </c>
      <c r="R5" s="10">
        <v>4.60684</v>
      </c>
      <c r="S5" s="10">
        <v>38.040080000000003</v>
      </c>
      <c r="T5" s="8">
        <v>33</v>
      </c>
      <c r="U5" s="7">
        <v>43588</v>
      </c>
      <c r="V5" s="8">
        <v>123456789</v>
      </c>
      <c r="W5" s="9" t="s">
        <v>56</v>
      </c>
      <c r="X5" s="8" t="s">
        <v>31</v>
      </c>
      <c r="Y5" s="9" t="s">
        <v>32</v>
      </c>
      <c r="Z5" s="8" t="s">
        <v>41</v>
      </c>
      <c r="AA5" s="9" t="s">
        <v>42</v>
      </c>
      <c r="AB5" s="10">
        <f t="shared" si="0"/>
        <v>0.42646919999999999</v>
      </c>
    </row>
    <row r="6" spans="1:28" s="4" customFormat="1" ht="13" x14ac:dyDescent="0.3">
      <c r="A6" s="5">
        <v>821</v>
      </c>
      <c r="B6" s="6" t="s">
        <v>36</v>
      </c>
      <c r="C6" s="7">
        <v>43594</v>
      </c>
      <c r="D6" s="8">
        <v>24</v>
      </c>
      <c r="E6" s="9" t="s">
        <v>45</v>
      </c>
      <c r="F6" s="8" t="s">
        <v>61</v>
      </c>
      <c r="G6" s="9" t="s">
        <v>62</v>
      </c>
      <c r="H6" s="8" t="str">
        <f>"000396"</f>
        <v>000396</v>
      </c>
      <c r="I6" s="7">
        <v>43529</v>
      </c>
      <c r="J6" s="8" t="str">
        <f>"000002"</f>
        <v>000002</v>
      </c>
      <c r="K6" s="7">
        <v>43576</v>
      </c>
      <c r="L6" s="8" t="str">
        <f>"000004"</f>
        <v>000004</v>
      </c>
      <c r="M6" s="7">
        <v>43577</v>
      </c>
      <c r="N6" s="8">
        <v>18</v>
      </c>
      <c r="O6" s="8" t="str">
        <f>"001346"</f>
        <v>001346</v>
      </c>
      <c r="P6" s="7">
        <v>43593</v>
      </c>
      <c r="Q6" s="10">
        <v>59.855139999999999</v>
      </c>
      <c r="R6" s="10">
        <v>6.0509000000000004</v>
      </c>
      <c r="S6" s="10">
        <v>53.80424</v>
      </c>
      <c r="T6" s="8">
        <v>40</v>
      </c>
      <c r="U6" s="7">
        <v>43594</v>
      </c>
      <c r="V6" s="8">
        <v>123456789</v>
      </c>
      <c r="W6" s="9" t="s">
        <v>63</v>
      </c>
      <c r="X6" s="8" t="s">
        <v>31</v>
      </c>
      <c r="Y6" s="9" t="s">
        <v>32</v>
      </c>
      <c r="Z6" s="8" t="s">
        <v>41</v>
      </c>
      <c r="AA6" s="9" t="s">
        <v>42</v>
      </c>
      <c r="AB6" s="10">
        <f t="shared" si="0"/>
        <v>0.59855139999999996</v>
      </c>
    </row>
    <row r="7" spans="1:28" s="4" customFormat="1" ht="13" x14ac:dyDescent="0.3">
      <c r="A7" s="5">
        <v>822</v>
      </c>
      <c r="B7" s="6" t="s">
        <v>36</v>
      </c>
      <c r="C7" s="7">
        <v>43594</v>
      </c>
      <c r="D7" s="8">
        <v>24</v>
      </c>
      <c r="E7" s="9" t="s">
        <v>45</v>
      </c>
      <c r="F7" s="8" t="s">
        <v>64</v>
      </c>
      <c r="G7" s="9" t="s">
        <v>65</v>
      </c>
      <c r="H7" s="8" t="str">
        <f>"000315"</f>
        <v>000315</v>
      </c>
      <c r="I7" s="7">
        <v>43484</v>
      </c>
      <c r="J7" s="8" t="str">
        <f>"000003"</f>
        <v>000003</v>
      </c>
      <c r="K7" s="7">
        <v>43576</v>
      </c>
      <c r="L7" s="8" t="str">
        <f>"000005"</f>
        <v>000005</v>
      </c>
      <c r="M7" s="7">
        <v>43577</v>
      </c>
      <c r="N7" s="8">
        <v>18</v>
      </c>
      <c r="O7" s="8" t="str">
        <f>"001379"</f>
        <v>001379</v>
      </c>
      <c r="P7" s="7">
        <v>43593</v>
      </c>
      <c r="Q7" s="10">
        <v>34.9754</v>
      </c>
      <c r="R7" s="10">
        <v>3.5786199999999999</v>
      </c>
      <c r="S7" s="10">
        <v>31.39678</v>
      </c>
      <c r="T7" s="8">
        <v>40</v>
      </c>
      <c r="U7" s="7">
        <v>43594</v>
      </c>
      <c r="V7" s="8">
        <v>123456789</v>
      </c>
      <c r="W7" s="9" t="s">
        <v>66</v>
      </c>
      <c r="X7" s="8" t="s">
        <v>31</v>
      </c>
      <c r="Y7" s="9" t="s">
        <v>32</v>
      </c>
      <c r="Z7" s="8" t="s">
        <v>41</v>
      </c>
      <c r="AA7" s="9" t="s">
        <v>42</v>
      </c>
      <c r="AB7" s="10">
        <f t="shared" si="0"/>
        <v>0.34975400000000001</v>
      </c>
    </row>
    <row r="8" spans="1:28" s="4" customFormat="1" ht="13" x14ac:dyDescent="0.3">
      <c r="A8" s="5">
        <v>823</v>
      </c>
      <c r="B8" s="6" t="s">
        <v>36</v>
      </c>
      <c r="C8" s="7">
        <v>43601</v>
      </c>
      <c r="D8" s="8">
        <v>24</v>
      </c>
      <c r="E8" s="9" t="s">
        <v>45</v>
      </c>
      <c r="F8" s="8" t="s">
        <v>67</v>
      </c>
      <c r="G8" s="9" t="s">
        <v>68</v>
      </c>
      <c r="H8" s="8" t="str">
        <f>"000321"</f>
        <v>000321</v>
      </c>
      <c r="I8" s="7">
        <v>43487</v>
      </c>
      <c r="J8" s="8" t="str">
        <f>"000168"</f>
        <v>000168</v>
      </c>
      <c r="K8" s="7">
        <v>43549</v>
      </c>
      <c r="L8" s="8" t="str">
        <f>"000374"</f>
        <v>000374</v>
      </c>
      <c r="M8" s="7">
        <v>43549</v>
      </c>
      <c r="N8" s="8">
        <v>18</v>
      </c>
      <c r="O8" s="8" t="str">
        <f>"001598"</f>
        <v>001598</v>
      </c>
      <c r="P8" s="7">
        <v>43600</v>
      </c>
      <c r="Q8" s="10">
        <v>48.697450000000003</v>
      </c>
      <c r="R8" s="10">
        <v>5.3446100000000003</v>
      </c>
      <c r="S8" s="10">
        <v>43.35284</v>
      </c>
      <c r="T8" s="8">
        <v>47</v>
      </c>
      <c r="U8" s="7">
        <v>43601</v>
      </c>
      <c r="V8" s="8">
        <v>123456789</v>
      </c>
      <c r="W8" s="9" t="s">
        <v>69</v>
      </c>
      <c r="X8" s="8" t="s">
        <v>31</v>
      </c>
      <c r="Y8" s="9" t="s">
        <v>32</v>
      </c>
      <c r="Z8" s="8" t="s">
        <v>41</v>
      </c>
      <c r="AA8" s="9" t="s">
        <v>42</v>
      </c>
      <c r="AB8" s="10">
        <f t="shared" si="0"/>
        <v>0.48697450000000003</v>
      </c>
    </row>
    <row r="9" spans="1:28" s="4" customFormat="1" ht="13" x14ac:dyDescent="0.3">
      <c r="A9" s="5">
        <v>824</v>
      </c>
      <c r="B9" s="6" t="s">
        <v>36</v>
      </c>
      <c r="C9" s="7">
        <v>43602</v>
      </c>
      <c r="D9" s="8">
        <v>24</v>
      </c>
      <c r="E9" s="9" t="s">
        <v>45</v>
      </c>
      <c r="F9" s="8" t="s">
        <v>70</v>
      </c>
      <c r="G9" s="9" t="s">
        <v>71</v>
      </c>
      <c r="H9" s="8" t="str">
        <f>"000066"</f>
        <v>000066</v>
      </c>
      <c r="I9" s="7">
        <v>42945</v>
      </c>
      <c r="J9" s="8" t="str">
        <f>"000065"</f>
        <v>000065</v>
      </c>
      <c r="K9" s="7">
        <v>42948</v>
      </c>
      <c r="L9" s="8" t="str">
        <f>"000088"</f>
        <v>000088</v>
      </c>
      <c r="M9" s="7">
        <v>42948</v>
      </c>
      <c r="N9" s="8">
        <v>17</v>
      </c>
      <c r="O9" s="8" t="str">
        <f>"001504"</f>
        <v>001504</v>
      </c>
      <c r="P9" s="7">
        <v>43599</v>
      </c>
      <c r="Q9" s="10">
        <v>9.8572100000000002</v>
      </c>
      <c r="R9" s="10">
        <v>0.72594000000000003</v>
      </c>
      <c r="S9" s="10">
        <v>9.1312700000000007</v>
      </c>
      <c r="T9" s="8">
        <v>49</v>
      </c>
      <c r="U9" s="7">
        <v>43602</v>
      </c>
      <c r="V9" s="8">
        <v>123456789</v>
      </c>
      <c r="W9" s="9" t="s">
        <v>72</v>
      </c>
      <c r="X9" s="8" t="s">
        <v>34</v>
      </c>
      <c r="Y9" s="9" t="s">
        <v>35</v>
      </c>
      <c r="Z9" s="8" t="s">
        <v>41</v>
      </c>
      <c r="AA9" s="9" t="s">
        <v>42</v>
      </c>
      <c r="AB9" s="10">
        <f t="shared" si="0"/>
        <v>9.8572099999999996E-2</v>
      </c>
    </row>
    <row r="10" spans="1:28" s="4" customFormat="1" ht="13" x14ac:dyDescent="0.3">
      <c r="A10" s="5">
        <v>825</v>
      </c>
      <c r="B10" s="6" t="s">
        <v>36</v>
      </c>
      <c r="C10" s="7">
        <v>43602</v>
      </c>
      <c r="D10" s="8">
        <v>24</v>
      </c>
      <c r="E10" s="9" t="s">
        <v>45</v>
      </c>
      <c r="F10" s="8" t="s">
        <v>73</v>
      </c>
      <c r="G10" s="9" t="s">
        <v>74</v>
      </c>
      <c r="H10" s="8" t="str">
        <f>"000067"</f>
        <v>000067</v>
      </c>
      <c r="I10" s="7">
        <v>42945</v>
      </c>
      <c r="J10" s="8" t="str">
        <f>"000066"</f>
        <v>000066</v>
      </c>
      <c r="K10" s="7">
        <v>42948</v>
      </c>
      <c r="L10" s="8" t="str">
        <f>"000089"</f>
        <v>000089</v>
      </c>
      <c r="M10" s="7">
        <v>42948</v>
      </c>
      <c r="N10" s="8">
        <v>17</v>
      </c>
      <c r="O10" s="8" t="str">
        <f>"001505"</f>
        <v>001505</v>
      </c>
      <c r="P10" s="7">
        <v>43599</v>
      </c>
      <c r="Q10" s="10">
        <v>9.8740799999999993</v>
      </c>
      <c r="R10" s="10">
        <v>0.72699999999999998</v>
      </c>
      <c r="S10" s="10">
        <v>9.1470800000000008</v>
      </c>
      <c r="T10" s="8">
        <v>49</v>
      </c>
      <c r="U10" s="7">
        <v>43602</v>
      </c>
      <c r="V10" s="8">
        <v>123456789</v>
      </c>
      <c r="W10" s="9" t="s">
        <v>72</v>
      </c>
      <c r="X10" s="8" t="s">
        <v>34</v>
      </c>
      <c r="Y10" s="9" t="s">
        <v>35</v>
      </c>
      <c r="Z10" s="8" t="s">
        <v>41</v>
      </c>
      <c r="AA10" s="9" t="s">
        <v>42</v>
      </c>
      <c r="AB10" s="10">
        <f t="shared" si="0"/>
        <v>9.874079999999999E-2</v>
      </c>
    </row>
    <row r="11" spans="1:28" s="4" customFormat="1" ht="13" x14ac:dyDescent="0.3">
      <c r="A11" s="5">
        <v>826</v>
      </c>
      <c r="B11" s="6" t="s">
        <v>36</v>
      </c>
      <c r="C11" s="7">
        <v>43602</v>
      </c>
      <c r="D11" s="8">
        <v>24</v>
      </c>
      <c r="E11" s="9" t="s">
        <v>45</v>
      </c>
      <c r="F11" s="8" t="s">
        <v>75</v>
      </c>
      <c r="G11" s="9" t="s">
        <v>76</v>
      </c>
      <c r="H11" s="8" t="str">
        <f>"000003"</f>
        <v>000003</v>
      </c>
      <c r="I11" s="7">
        <v>42933</v>
      </c>
      <c r="J11" s="8" t="str">
        <f>"000069"</f>
        <v>000069</v>
      </c>
      <c r="K11" s="7">
        <v>42951</v>
      </c>
      <c r="L11" s="8" t="str">
        <f>"000087"</f>
        <v>000087</v>
      </c>
      <c r="M11" s="7">
        <v>42951</v>
      </c>
      <c r="N11" s="8">
        <v>17</v>
      </c>
      <c r="O11" s="8" t="str">
        <f>"001506"</f>
        <v>001506</v>
      </c>
      <c r="P11" s="7">
        <v>43599</v>
      </c>
      <c r="Q11" s="10">
        <v>9.8649100000000001</v>
      </c>
      <c r="R11" s="10">
        <v>0.72641999999999995</v>
      </c>
      <c r="S11" s="10">
        <v>9.1384899999999991</v>
      </c>
      <c r="T11" s="8">
        <v>49</v>
      </c>
      <c r="U11" s="7">
        <v>43602</v>
      </c>
      <c r="V11" s="8">
        <v>123456789</v>
      </c>
      <c r="W11" s="9" t="s">
        <v>44</v>
      </c>
      <c r="X11" s="8" t="s">
        <v>34</v>
      </c>
      <c r="Y11" s="9" t="s">
        <v>35</v>
      </c>
      <c r="Z11" s="8" t="s">
        <v>41</v>
      </c>
      <c r="AA11" s="9" t="s">
        <v>42</v>
      </c>
      <c r="AB11" s="10">
        <f t="shared" si="0"/>
        <v>9.8649100000000003E-2</v>
      </c>
    </row>
    <row r="12" spans="1:28" s="4" customFormat="1" ht="13" x14ac:dyDescent="0.3">
      <c r="A12" s="5">
        <v>827</v>
      </c>
      <c r="B12" s="6" t="s">
        <v>36</v>
      </c>
      <c r="C12" s="7">
        <v>43602</v>
      </c>
      <c r="D12" s="8">
        <v>24</v>
      </c>
      <c r="E12" s="9" t="s">
        <v>45</v>
      </c>
      <c r="F12" s="8" t="s">
        <v>77</v>
      </c>
      <c r="G12" s="9" t="s">
        <v>78</v>
      </c>
      <c r="H12" s="8" t="str">
        <f>"000068"</f>
        <v>000068</v>
      </c>
      <c r="I12" s="7">
        <v>42945</v>
      </c>
      <c r="J12" s="8" t="str">
        <f>"000067"</f>
        <v>000067</v>
      </c>
      <c r="K12" s="7">
        <v>42948</v>
      </c>
      <c r="L12" s="8" t="str">
        <f>"000070"</f>
        <v>000070</v>
      </c>
      <c r="M12" s="7">
        <v>42953</v>
      </c>
      <c r="N12" s="8">
        <v>17</v>
      </c>
      <c r="O12" s="8" t="str">
        <f>"001508"</f>
        <v>001508</v>
      </c>
      <c r="P12" s="7">
        <v>43599</v>
      </c>
      <c r="Q12" s="10">
        <v>9.8800000000000008</v>
      </c>
      <c r="R12" s="10">
        <v>0.72738000000000003</v>
      </c>
      <c r="S12" s="10">
        <v>9.1526200000000006</v>
      </c>
      <c r="T12" s="8">
        <v>49</v>
      </c>
      <c r="U12" s="7">
        <v>43602</v>
      </c>
      <c r="V12" s="8">
        <v>123456789</v>
      </c>
      <c r="W12" s="9" t="s">
        <v>72</v>
      </c>
      <c r="X12" s="8" t="s">
        <v>34</v>
      </c>
      <c r="Y12" s="9" t="s">
        <v>35</v>
      </c>
      <c r="Z12" s="8" t="s">
        <v>41</v>
      </c>
      <c r="AA12" s="9" t="s">
        <v>42</v>
      </c>
      <c r="AB12" s="10">
        <f t="shared" si="0"/>
        <v>9.8800000000000013E-2</v>
      </c>
    </row>
    <row r="13" spans="1:28" s="4" customFormat="1" ht="13" x14ac:dyDescent="0.3">
      <c r="A13" s="5">
        <v>828</v>
      </c>
      <c r="B13" s="6" t="s">
        <v>36</v>
      </c>
      <c r="C13" s="7">
        <v>43603</v>
      </c>
      <c r="D13" s="8">
        <v>24</v>
      </c>
      <c r="E13" s="9" t="s">
        <v>45</v>
      </c>
      <c r="F13" s="8" t="s">
        <v>79</v>
      </c>
      <c r="G13" s="9" t="s">
        <v>80</v>
      </c>
      <c r="H13" s="8" t="str">
        <f>"000105"</f>
        <v>000105</v>
      </c>
      <c r="I13" s="7">
        <v>42993</v>
      </c>
      <c r="J13" s="8" t="str">
        <f>"000077"</f>
        <v>000077</v>
      </c>
      <c r="K13" s="7">
        <v>43013</v>
      </c>
      <c r="L13" s="8" t="str">
        <f>"000219"</f>
        <v>000219</v>
      </c>
      <c r="M13" s="7">
        <v>43018</v>
      </c>
      <c r="N13" s="8">
        <v>17</v>
      </c>
      <c r="O13" s="8" t="str">
        <f>"001704"</f>
        <v>001704</v>
      </c>
      <c r="P13" s="7">
        <v>43602</v>
      </c>
      <c r="Q13" s="10">
        <v>19.11468</v>
      </c>
      <c r="R13" s="10">
        <v>1.1355</v>
      </c>
      <c r="S13" s="10">
        <v>17.979179999999999</v>
      </c>
      <c r="T13" s="8">
        <v>50</v>
      </c>
      <c r="U13" s="7">
        <v>43603</v>
      </c>
      <c r="V13" s="8">
        <v>123456789</v>
      </c>
      <c r="W13" s="9" t="s">
        <v>81</v>
      </c>
      <c r="X13" s="8" t="s">
        <v>34</v>
      </c>
      <c r="Y13" s="9" t="s">
        <v>35</v>
      </c>
      <c r="Z13" s="8" t="s">
        <v>41</v>
      </c>
      <c r="AA13" s="9" t="s">
        <v>42</v>
      </c>
      <c r="AB13" s="10">
        <f t="shared" si="0"/>
        <v>0.19114680000000001</v>
      </c>
    </row>
    <row r="14" spans="1:28" s="4" customFormat="1" ht="13" x14ac:dyDescent="0.3">
      <c r="A14" s="5">
        <v>829</v>
      </c>
      <c r="B14" s="6" t="s">
        <v>36</v>
      </c>
      <c r="C14" s="7">
        <v>43609</v>
      </c>
      <c r="D14" s="8">
        <v>24</v>
      </c>
      <c r="E14" s="9" t="s">
        <v>45</v>
      </c>
      <c r="F14" s="8" t="s">
        <v>82</v>
      </c>
      <c r="G14" s="9" t="s">
        <v>83</v>
      </c>
      <c r="H14" s="8" t="str">
        <f>"0.0044"</f>
        <v>0.0044</v>
      </c>
      <c r="I14" s="7">
        <v>42893</v>
      </c>
      <c r="J14" s="8" t="str">
        <f>"000081"</f>
        <v>000081</v>
      </c>
      <c r="K14" s="7">
        <v>43021</v>
      </c>
      <c r="L14" s="8" t="str">
        <f>"000236"</f>
        <v>000236</v>
      </c>
      <c r="M14" s="7">
        <v>43021</v>
      </c>
      <c r="N14" s="8">
        <v>17</v>
      </c>
      <c r="O14" s="8" t="str">
        <f>"001889"</f>
        <v>001889</v>
      </c>
      <c r="P14" s="7">
        <v>43607</v>
      </c>
      <c r="Q14" s="10">
        <v>18.84609</v>
      </c>
      <c r="R14" s="10">
        <v>0.98899999999999999</v>
      </c>
      <c r="S14" s="10">
        <v>17.857089999999999</v>
      </c>
      <c r="T14" s="8">
        <v>57</v>
      </c>
      <c r="U14" s="7">
        <v>43609</v>
      </c>
      <c r="V14" s="8">
        <v>8310763139</v>
      </c>
      <c r="W14" s="9" t="s">
        <v>84</v>
      </c>
      <c r="X14" s="8" t="s">
        <v>34</v>
      </c>
      <c r="Y14" s="9" t="s">
        <v>35</v>
      </c>
      <c r="Z14" s="8" t="s">
        <v>41</v>
      </c>
      <c r="AA14" s="9" t="s">
        <v>42</v>
      </c>
      <c r="AB14" s="10">
        <f t="shared" si="0"/>
        <v>0.18846090000000001</v>
      </c>
    </row>
    <row r="15" spans="1:28" s="4" customFormat="1" ht="13" x14ac:dyDescent="0.3">
      <c r="A15" s="5">
        <v>830</v>
      </c>
      <c r="B15" s="6" t="s">
        <v>36</v>
      </c>
      <c r="C15" s="7">
        <v>43609</v>
      </c>
      <c r="D15" s="8">
        <v>24</v>
      </c>
      <c r="E15" s="9" t="s">
        <v>45</v>
      </c>
      <c r="F15" s="8" t="s">
        <v>85</v>
      </c>
      <c r="G15" s="9" t="s">
        <v>86</v>
      </c>
      <c r="H15" s="8" t="str">
        <f>"000220"</f>
        <v>000220</v>
      </c>
      <c r="I15" s="7">
        <v>42803</v>
      </c>
      <c r="J15" s="8" t="str">
        <f>"000082"</f>
        <v>000082</v>
      </c>
      <c r="K15" s="7">
        <v>43022</v>
      </c>
      <c r="L15" s="8" t="str">
        <f>"000237"</f>
        <v>000237</v>
      </c>
      <c r="M15" s="7">
        <v>43022</v>
      </c>
      <c r="N15" s="8">
        <v>17</v>
      </c>
      <c r="O15" s="8" t="str">
        <f>"001890"</f>
        <v>001890</v>
      </c>
      <c r="P15" s="7">
        <v>43607</v>
      </c>
      <c r="Q15" s="10">
        <v>16.228490000000001</v>
      </c>
      <c r="R15" s="10">
        <v>0.89900000000000002</v>
      </c>
      <c r="S15" s="10">
        <v>15.32949</v>
      </c>
      <c r="T15" s="8">
        <v>57</v>
      </c>
      <c r="U15" s="7">
        <v>43609</v>
      </c>
      <c r="V15" s="8">
        <v>8310763139</v>
      </c>
      <c r="W15" s="9" t="s">
        <v>84</v>
      </c>
      <c r="X15" s="8" t="s">
        <v>34</v>
      </c>
      <c r="Y15" s="9" t="s">
        <v>35</v>
      </c>
      <c r="Z15" s="8" t="s">
        <v>41</v>
      </c>
      <c r="AA15" s="9" t="s">
        <v>42</v>
      </c>
      <c r="AB15" s="10">
        <f t="shared" si="0"/>
        <v>0.16228490000000001</v>
      </c>
    </row>
    <row r="16" spans="1:28" s="4" customFormat="1" ht="13" x14ac:dyDescent="0.3">
      <c r="A16" s="5">
        <v>831</v>
      </c>
      <c r="B16" s="6" t="s">
        <v>36</v>
      </c>
      <c r="C16" s="7">
        <v>43609</v>
      </c>
      <c r="D16" s="8">
        <v>24</v>
      </c>
      <c r="E16" s="9" t="s">
        <v>45</v>
      </c>
      <c r="F16" s="8" t="s">
        <v>87</v>
      </c>
      <c r="G16" s="9" t="s">
        <v>88</v>
      </c>
      <c r="H16" s="8" t="str">
        <f>"00.045"</f>
        <v>00.045</v>
      </c>
      <c r="I16" s="7">
        <v>42893</v>
      </c>
      <c r="J16" s="8" t="str">
        <f>"000083"</f>
        <v>000083</v>
      </c>
      <c r="K16" s="7">
        <v>43022</v>
      </c>
      <c r="L16" s="8" t="str">
        <f>"000238"</f>
        <v>000238</v>
      </c>
      <c r="M16" s="7">
        <v>43022</v>
      </c>
      <c r="N16" s="8">
        <v>17</v>
      </c>
      <c r="O16" s="8" t="str">
        <f>"001891"</f>
        <v>001891</v>
      </c>
      <c r="P16" s="7">
        <v>43607</v>
      </c>
      <c r="Q16" s="10">
        <v>19.364319999999999</v>
      </c>
      <c r="R16" s="10">
        <v>1.0095000000000001</v>
      </c>
      <c r="S16" s="10">
        <v>18.35482</v>
      </c>
      <c r="T16" s="8">
        <v>57</v>
      </c>
      <c r="U16" s="7">
        <v>43609</v>
      </c>
      <c r="V16" s="8">
        <v>8310763139</v>
      </c>
      <c r="W16" s="9" t="s">
        <v>84</v>
      </c>
      <c r="X16" s="8" t="s">
        <v>34</v>
      </c>
      <c r="Y16" s="9" t="s">
        <v>35</v>
      </c>
      <c r="Z16" s="8" t="s">
        <v>41</v>
      </c>
      <c r="AA16" s="9" t="s">
        <v>42</v>
      </c>
      <c r="AB16" s="10">
        <f t="shared" si="0"/>
        <v>0.19364319999999999</v>
      </c>
    </row>
    <row r="17" spans="1:28" s="4" customFormat="1" ht="13" x14ac:dyDescent="0.3">
      <c r="A17" s="5">
        <v>832</v>
      </c>
      <c r="B17" s="6" t="s">
        <v>36</v>
      </c>
      <c r="C17" s="7">
        <v>43609</v>
      </c>
      <c r="D17" s="8">
        <v>24</v>
      </c>
      <c r="E17" s="9" t="s">
        <v>45</v>
      </c>
      <c r="F17" s="8" t="s">
        <v>89</v>
      </c>
      <c r="G17" s="9" t="s">
        <v>90</v>
      </c>
      <c r="H17" s="8" t="str">
        <f>"000116"</f>
        <v>000116</v>
      </c>
      <c r="I17" s="7">
        <v>43002</v>
      </c>
      <c r="J17" s="8" t="str">
        <f>"000086"</f>
        <v>000086</v>
      </c>
      <c r="K17" s="7">
        <v>43024</v>
      </c>
      <c r="L17" s="8" t="str">
        <f>"000246"</f>
        <v>000246</v>
      </c>
      <c r="M17" s="7">
        <v>43024</v>
      </c>
      <c r="N17" s="8">
        <v>17</v>
      </c>
      <c r="O17" s="8" t="str">
        <f>"001963"</f>
        <v>001963</v>
      </c>
      <c r="P17" s="7">
        <v>43607</v>
      </c>
      <c r="Q17" s="10">
        <v>9.7910900000000005</v>
      </c>
      <c r="R17" s="10">
        <v>0.51349999999999996</v>
      </c>
      <c r="S17" s="10">
        <v>9.27759</v>
      </c>
      <c r="T17" s="8">
        <v>57</v>
      </c>
      <c r="U17" s="7">
        <v>43609</v>
      </c>
      <c r="V17" s="8">
        <v>123456789</v>
      </c>
      <c r="W17" s="9" t="s">
        <v>81</v>
      </c>
      <c r="X17" s="8" t="s">
        <v>34</v>
      </c>
      <c r="Y17" s="9" t="s">
        <v>35</v>
      </c>
      <c r="Z17" s="8" t="s">
        <v>41</v>
      </c>
      <c r="AA17" s="9" t="s">
        <v>42</v>
      </c>
      <c r="AB17" s="10">
        <f t="shared" si="0"/>
        <v>9.7910900000000009E-2</v>
      </c>
    </row>
    <row r="18" spans="1:28" s="4" customFormat="1" ht="13" x14ac:dyDescent="0.3">
      <c r="A18" s="5">
        <v>833</v>
      </c>
      <c r="B18" s="6" t="s">
        <v>36</v>
      </c>
      <c r="C18" s="7">
        <v>43615</v>
      </c>
      <c r="D18" s="8">
        <v>24</v>
      </c>
      <c r="E18" s="9" t="s">
        <v>45</v>
      </c>
      <c r="F18" s="8" t="s">
        <v>91</v>
      </c>
      <c r="G18" s="9" t="s">
        <v>92</v>
      </c>
      <c r="H18" s="8" t="str">
        <f>"000071"</f>
        <v>000071</v>
      </c>
      <c r="I18" s="7">
        <v>42946</v>
      </c>
      <c r="J18" s="8" t="str">
        <f>"000060"</f>
        <v>000060</v>
      </c>
      <c r="K18" s="7">
        <v>42946</v>
      </c>
      <c r="L18" s="8" t="str">
        <f>"000071"</f>
        <v>000071</v>
      </c>
      <c r="M18" s="7">
        <v>42959</v>
      </c>
      <c r="N18" s="8">
        <v>17</v>
      </c>
      <c r="O18" s="8" t="str">
        <f>"002114"</f>
        <v>002114</v>
      </c>
      <c r="P18" s="7">
        <v>43613</v>
      </c>
      <c r="Q18" s="10">
        <v>19.056000000000001</v>
      </c>
      <c r="R18" s="10">
        <v>1.40507</v>
      </c>
      <c r="S18" s="10">
        <v>17.650929999999999</v>
      </c>
      <c r="T18" s="8">
        <v>65</v>
      </c>
      <c r="U18" s="7">
        <v>43615</v>
      </c>
      <c r="V18" s="8">
        <v>123456789</v>
      </c>
      <c r="W18" s="9" t="s">
        <v>93</v>
      </c>
      <c r="X18" s="8" t="s">
        <v>34</v>
      </c>
      <c r="Y18" s="9" t="s">
        <v>35</v>
      </c>
      <c r="Z18" s="8" t="s">
        <v>41</v>
      </c>
      <c r="AA18" s="9" t="s">
        <v>42</v>
      </c>
      <c r="AB18" s="10">
        <f t="shared" si="0"/>
        <v>0.19056000000000001</v>
      </c>
    </row>
    <row r="19" spans="1:28" s="4" customFormat="1" ht="13" x14ac:dyDescent="0.3">
      <c r="A19" s="5">
        <v>834</v>
      </c>
      <c r="B19" s="6" t="s">
        <v>36</v>
      </c>
      <c r="C19" s="7">
        <v>43615</v>
      </c>
      <c r="D19" s="8">
        <v>24</v>
      </c>
      <c r="E19" s="9" t="s">
        <v>45</v>
      </c>
      <c r="F19" s="8" t="s">
        <v>94</v>
      </c>
      <c r="G19" s="9" t="s">
        <v>95</v>
      </c>
      <c r="H19" s="8" t="str">
        <f>"000072"</f>
        <v>000072</v>
      </c>
      <c r="I19" s="7">
        <v>42946</v>
      </c>
      <c r="J19" s="8" t="str">
        <f>"000061"</f>
        <v>000061</v>
      </c>
      <c r="K19" s="7">
        <v>42946</v>
      </c>
      <c r="L19" s="8" t="str">
        <f>"000229"</f>
        <v>000229</v>
      </c>
      <c r="M19" s="7">
        <v>43018</v>
      </c>
      <c r="N19" s="8">
        <v>17</v>
      </c>
      <c r="O19" s="8" t="str">
        <f>"002116"</f>
        <v>002116</v>
      </c>
      <c r="P19" s="7">
        <v>43613</v>
      </c>
      <c r="Q19" s="10">
        <v>19.174299999999999</v>
      </c>
      <c r="R19" s="10">
        <v>1.41658</v>
      </c>
      <c r="S19" s="10">
        <v>17.757719999999999</v>
      </c>
      <c r="T19" s="8">
        <v>65</v>
      </c>
      <c r="U19" s="7">
        <v>43615</v>
      </c>
      <c r="V19" s="8">
        <v>123456789</v>
      </c>
      <c r="W19" s="9" t="s">
        <v>96</v>
      </c>
      <c r="X19" s="8" t="s">
        <v>34</v>
      </c>
      <c r="Y19" s="9" t="s">
        <v>35</v>
      </c>
      <c r="Z19" s="8" t="s">
        <v>41</v>
      </c>
      <c r="AA19" s="9" t="s">
        <v>42</v>
      </c>
      <c r="AB19" s="10">
        <f t="shared" si="0"/>
        <v>0.191743</v>
      </c>
    </row>
    <row r="20" spans="1:28" s="4" customFormat="1" ht="13" x14ac:dyDescent="0.3">
      <c r="A20" s="5">
        <v>835</v>
      </c>
      <c r="B20" s="6" t="s">
        <v>33</v>
      </c>
      <c r="C20" s="7">
        <v>43623</v>
      </c>
      <c r="D20" s="8">
        <v>24</v>
      </c>
      <c r="E20" s="9" t="s">
        <v>45</v>
      </c>
      <c r="F20" s="8" t="s">
        <v>48</v>
      </c>
      <c r="G20" s="9" t="s">
        <v>49</v>
      </c>
      <c r="H20" s="8" t="str">
        <f>"000135"</f>
        <v>000135</v>
      </c>
      <c r="I20" s="7">
        <v>43165</v>
      </c>
      <c r="J20" s="8" t="str">
        <f>"000033"</f>
        <v>000033</v>
      </c>
      <c r="K20" s="7">
        <v>43628</v>
      </c>
      <c r="L20" s="8" t="str">
        <f>"000034"</f>
        <v>000034</v>
      </c>
      <c r="M20" s="7">
        <v>43628</v>
      </c>
      <c r="N20" s="8">
        <v>16</v>
      </c>
      <c r="O20" s="8" t="str">
        <f>""</f>
        <v/>
      </c>
      <c r="P20" s="7"/>
      <c r="Q20" s="10">
        <v>5.7136199999999997</v>
      </c>
      <c r="R20" s="10">
        <v>0.75421000000000005</v>
      </c>
      <c r="S20" s="10">
        <v>4.9594100000000001</v>
      </c>
      <c r="T20" s="8">
        <v>73</v>
      </c>
      <c r="U20" s="7">
        <v>43623</v>
      </c>
      <c r="V20" s="8">
        <v>9901801661</v>
      </c>
      <c r="W20" s="9" t="s">
        <v>50</v>
      </c>
      <c r="X20" s="8" t="s">
        <v>29</v>
      </c>
      <c r="Y20" s="9" t="s">
        <v>30</v>
      </c>
      <c r="Z20" s="8" t="s">
        <v>39</v>
      </c>
      <c r="AA20" s="9" t="s">
        <v>40</v>
      </c>
      <c r="AB20" s="10">
        <v>5.7136199999999998E-2</v>
      </c>
    </row>
    <row r="21" spans="1:28" s="4" customFormat="1" ht="13" x14ac:dyDescent="0.3">
      <c r="A21" s="5">
        <v>836</v>
      </c>
      <c r="B21" s="6" t="s">
        <v>33</v>
      </c>
      <c r="C21" s="7">
        <v>43628</v>
      </c>
      <c r="D21" s="8">
        <v>24</v>
      </c>
      <c r="E21" s="9" t="s">
        <v>45</v>
      </c>
      <c r="F21" s="8" t="s">
        <v>51</v>
      </c>
      <c r="G21" s="9" t="s">
        <v>52</v>
      </c>
      <c r="H21" s="8" t="str">
        <f>"000.02"</f>
        <v>000.02</v>
      </c>
      <c r="I21" s="7">
        <v>42845</v>
      </c>
      <c r="J21" s="8" t="str">
        <f>"000080"</f>
        <v>000080</v>
      </c>
      <c r="K21" s="7">
        <v>43021</v>
      </c>
      <c r="L21" s="8" t="str">
        <f>"000002"</f>
        <v>000002</v>
      </c>
      <c r="M21" s="7">
        <v>43021</v>
      </c>
      <c r="N21" s="8">
        <v>15</v>
      </c>
      <c r="O21" s="8" t="str">
        <f>"002609"</f>
        <v>002609</v>
      </c>
      <c r="P21" s="7">
        <v>43627</v>
      </c>
      <c r="Q21" s="10">
        <v>19.968240000000002</v>
      </c>
      <c r="R21" s="10">
        <v>1.1995</v>
      </c>
      <c r="S21" s="10">
        <v>18.768740000000001</v>
      </c>
      <c r="T21" s="8">
        <v>76</v>
      </c>
      <c r="U21" s="7">
        <v>43628</v>
      </c>
      <c r="V21" s="8">
        <v>123456789</v>
      </c>
      <c r="W21" s="9" t="s">
        <v>53</v>
      </c>
      <c r="X21" s="8" t="s">
        <v>34</v>
      </c>
      <c r="Y21" s="9" t="s">
        <v>35</v>
      </c>
      <c r="Z21" s="8" t="s">
        <v>41</v>
      </c>
      <c r="AA21" s="9" t="s">
        <v>42</v>
      </c>
      <c r="AB21" s="10">
        <v>0.19968240000000001</v>
      </c>
    </row>
    <row r="22" spans="1:28" s="4" customFormat="1" ht="13" x14ac:dyDescent="0.3">
      <c r="A22" s="5">
        <v>837</v>
      </c>
      <c r="B22" s="6" t="s">
        <v>33</v>
      </c>
      <c r="C22" s="7">
        <v>43644</v>
      </c>
      <c r="D22" s="8">
        <v>24</v>
      </c>
      <c r="E22" s="9" t="s">
        <v>45</v>
      </c>
      <c r="F22" s="8" t="s">
        <v>54</v>
      </c>
      <c r="G22" s="9" t="s">
        <v>55</v>
      </c>
      <c r="H22" s="8" t="str">
        <f>"000371"</f>
        <v>000371</v>
      </c>
      <c r="I22" s="7">
        <v>43522</v>
      </c>
      <c r="J22" s="8" t="str">
        <f>"000012"</f>
        <v>000012</v>
      </c>
      <c r="K22" s="7">
        <v>43623</v>
      </c>
      <c r="L22" s="8" t="str">
        <f>"000036"</f>
        <v>000036</v>
      </c>
      <c r="M22" s="7">
        <v>43627</v>
      </c>
      <c r="N22" s="8">
        <v>19</v>
      </c>
      <c r="O22" s="8" t="str">
        <f>"002881"</f>
        <v>002881</v>
      </c>
      <c r="P22" s="7">
        <v>43636</v>
      </c>
      <c r="Q22" s="10">
        <v>77.715869999999995</v>
      </c>
      <c r="R22" s="10">
        <v>9.0255399999999995</v>
      </c>
      <c r="S22" s="10">
        <v>68.690330000000003</v>
      </c>
      <c r="T22" s="8">
        <v>95</v>
      </c>
      <c r="U22" s="7">
        <v>43644</v>
      </c>
      <c r="V22" s="8">
        <v>123456789</v>
      </c>
      <c r="W22" s="9" t="s">
        <v>56</v>
      </c>
      <c r="X22" s="8" t="s">
        <v>37</v>
      </c>
      <c r="Y22" s="9" t="s">
        <v>38</v>
      </c>
      <c r="Z22" s="8" t="s">
        <v>41</v>
      </c>
      <c r="AA22" s="9" t="s">
        <v>42</v>
      </c>
      <c r="AB22" s="10">
        <v>0.77715869999999998</v>
      </c>
    </row>
    <row r="23" spans="1:28" s="4" customFormat="1" ht="13" x14ac:dyDescent="0.3">
      <c r="A23" s="5">
        <v>838</v>
      </c>
      <c r="B23" s="6" t="s">
        <v>33</v>
      </c>
      <c r="C23" s="7">
        <v>43644</v>
      </c>
      <c r="D23" s="8">
        <v>24</v>
      </c>
      <c r="E23" s="9" t="s">
        <v>45</v>
      </c>
      <c r="F23" s="8" t="s">
        <v>57</v>
      </c>
      <c r="G23" s="9" t="s">
        <v>58</v>
      </c>
      <c r="H23" s="8" t="str">
        <f>"000372"</f>
        <v>000372</v>
      </c>
      <c r="I23" s="7">
        <v>43522</v>
      </c>
      <c r="J23" s="8" t="str">
        <f>"000013"</f>
        <v>000013</v>
      </c>
      <c r="K23" s="7">
        <v>43623</v>
      </c>
      <c r="L23" s="8" t="str">
        <f>"000035"</f>
        <v>000035</v>
      </c>
      <c r="M23" s="7">
        <v>43627</v>
      </c>
      <c r="N23" s="8">
        <v>19</v>
      </c>
      <c r="O23" s="8" t="str">
        <f>"002882"</f>
        <v>002882</v>
      </c>
      <c r="P23" s="7">
        <v>43636</v>
      </c>
      <c r="Q23" s="10">
        <v>68.31138</v>
      </c>
      <c r="R23" s="10">
        <v>8.0984700000000007</v>
      </c>
      <c r="S23" s="10">
        <v>60.212910000000001</v>
      </c>
      <c r="T23" s="8">
        <v>95</v>
      </c>
      <c r="U23" s="7">
        <v>43644</v>
      </c>
      <c r="V23" s="8">
        <v>123456789</v>
      </c>
      <c r="W23" s="9" t="s">
        <v>56</v>
      </c>
      <c r="X23" s="8" t="s">
        <v>37</v>
      </c>
      <c r="Y23" s="9" t="s">
        <v>38</v>
      </c>
      <c r="Z23" s="8" t="s">
        <v>41</v>
      </c>
      <c r="AA23" s="9" t="s">
        <v>42</v>
      </c>
      <c r="AB23" s="10">
        <v>0.68311379999999999</v>
      </c>
    </row>
    <row r="24" spans="1:28" s="4" customFormat="1" ht="13" x14ac:dyDescent="0.3">
      <c r="A24" s="5">
        <v>839</v>
      </c>
      <c r="B24" s="6" t="s">
        <v>97</v>
      </c>
      <c r="C24" s="7">
        <v>43654</v>
      </c>
      <c r="D24" s="8">
        <v>24</v>
      </c>
      <c r="E24" s="9" t="s">
        <v>45</v>
      </c>
      <c r="F24" s="8" t="s">
        <v>48</v>
      </c>
      <c r="G24" s="11" t="s">
        <v>49</v>
      </c>
      <c r="H24" s="8" t="str">
        <f>"000135"</f>
        <v>000135</v>
      </c>
      <c r="I24" s="7">
        <v>43165</v>
      </c>
      <c r="J24" s="8" t="str">
        <f>"000098"</f>
        <v>000098</v>
      </c>
      <c r="K24" s="7">
        <v>43748</v>
      </c>
      <c r="L24" s="8" t="str">
        <f>"000098"</f>
        <v>000098</v>
      </c>
      <c r="M24" s="7">
        <v>43748</v>
      </c>
      <c r="N24" s="8">
        <v>16</v>
      </c>
      <c r="O24" s="8" t="str">
        <f>""</f>
        <v/>
      </c>
      <c r="P24" s="8"/>
      <c r="Q24" s="12">
        <v>1.4283999999999999</v>
      </c>
      <c r="R24" s="12">
        <v>0.18648999999999999</v>
      </c>
      <c r="S24" s="12">
        <v>1.2419100000000001</v>
      </c>
      <c r="T24" s="8">
        <v>109</v>
      </c>
      <c r="U24" s="7">
        <v>43654</v>
      </c>
      <c r="V24" s="8">
        <v>9901801661</v>
      </c>
      <c r="W24" s="11" t="s">
        <v>50</v>
      </c>
      <c r="X24" s="8" t="s">
        <v>29</v>
      </c>
      <c r="Y24" s="11" t="s">
        <v>30</v>
      </c>
      <c r="Z24" s="8" t="s">
        <v>39</v>
      </c>
      <c r="AA24" s="11" t="s">
        <v>40</v>
      </c>
      <c r="AB24" s="12">
        <f>Q24/100</f>
        <v>1.4283999999999998E-2</v>
      </c>
    </row>
    <row r="25" spans="1:28" s="4" customFormat="1" ht="13" x14ac:dyDescent="0.3">
      <c r="A25" s="5">
        <v>840</v>
      </c>
      <c r="B25" s="6" t="s">
        <v>98</v>
      </c>
      <c r="C25" s="7">
        <v>43685</v>
      </c>
      <c r="D25" s="8">
        <v>24</v>
      </c>
      <c r="E25" s="9" t="s">
        <v>45</v>
      </c>
      <c r="F25" s="8" t="s">
        <v>48</v>
      </c>
      <c r="G25" s="11" t="s">
        <v>49</v>
      </c>
      <c r="H25" s="8" t="str">
        <f>"000135"</f>
        <v>000135</v>
      </c>
      <c r="I25" s="7">
        <v>43165</v>
      </c>
      <c r="J25" s="8" t="str">
        <f>"000098"</f>
        <v>000098</v>
      </c>
      <c r="K25" s="7">
        <v>43748</v>
      </c>
      <c r="L25" s="8" t="str">
        <f>"000098"</f>
        <v>000098</v>
      </c>
      <c r="M25" s="7">
        <v>43748</v>
      </c>
      <c r="N25" s="8">
        <v>16</v>
      </c>
      <c r="O25" s="8" t="str">
        <f>""</f>
        <v/>
      </c>
      <c r="P25" s="8"/>
      <c r="Q25" s="12">
        <v>1.4283999999999999</v>
      </c>
      <c r="R25" s="12">
        <v>0.18359</v>
      </c>
      <c r="S25" s="12">
        <v>1.24481</v>
      </c>
      <c r="T25" s="8">
        <v>149</v>
      </c>
      <c r="U25" s="7">
        <v>43685</v>
      </c>
      <c r="V25" s="8">
        <v>9901801661</v>
      </c>
      <c r="W25" s="11" t="s">
        <v>50</v>
      </c>
      <c r="X25" s="8" t="s">
        <v>29</v>
      </c>
      <c r="Y25" s="11" t="s">
        <v>30</v>
      </c>
      <c r="Z25" s="8" t="s">
        <v>39</v>
      </c>
      <c r="AA25" s="11" t="s">
        <v>40</v>
      </c>
      <c r="AB25" s="12">
        <f>Q25/100</f>
        <v>1.4283999999999998E-2</v>
      </c>
    </row>
    <row r="26" spans="1:28" s="4" customFormat="1" ht="13" x14ac:dyDescent="0.3">
      <c r="A26" s="5">
        <v>841</v>
      </c>
      <c r="B26" s="6" t="s">
        <v>98</v>
      </c>
      <c r="C26" s="7">
        <v>43698</v>
      </c>
      <c r="D26" s="8">
        <v>24</v>
      </c>
      <c r="E26" s="9" t="s">
        <v>45</v>
      </c>
      <c r="F26" s="8" t="s">
        <v>48</v>
      </c>
      <c r="G26" s="11" t="s">
        <v>49</v>
      </c>
      <c r="H26" s="8" t="str">
        <f>"000135"</f>
        <v>000135</v>
      </c>
      <c r="I26" s="7">
        <v>43165</v>
      </c>
      <c r="J26" s="8" t="str">
        <f>"000098"</f>
        <v>000098</v>
      </c>
      <c r="K26" s="7">
        <v>43748</v>
      </c>
      <c r="L26" s="8" t="str">
        <f>"000098"</f>
        <v>000098</v>
      </c>
      <c r="M26" s="7">
        <v>43748</v>
      </c>
      <c r="N26" s="8">
        <v>16</v>
      </c>
      <c r="O26" s="8" t="str">
        <f>""</f>
        <v/>
      </c>
      <c r="P26" s="8"/>
      <c r="Q26" s="12">
        <v>1.4283999999999999</v>
      </c>
      <c r="R26" s="12">
        <v>0.18059</v>
      </c>
      <c r="S26" s="12">
        <v>1.2478100000000001</v>
      </c>
      <c r="T26" s="8">
        <v>161</v>
      </c>
      <c r="U26" s="7">
        <v>43698</v>
      </c>
      <c r="V26" s="8">
        <v>9901801661</v>
      </c>
      <c r="W26" s="11" t="s">
        <v>50</v>
      </c>
      <c r="X26" s="8" t="s">
        <v>29</v>
      </c>
      <c r="Y26" s="11" t="s">
        <v>30</v>
      </c>
      <c r="Z26" s="8" t="s">
        <v>39</v>
      </c>
      <c r="AA26" s="11" t="s">
        <v>40</v>
      </c>
      <c r="AB26" s="12">
        <f>Q26/100</f>
        <v>1.4283999999999998E-2</v>
      </c>
    </row>
    <row r="27" spans="1:28" s="4" customFormat="1" ht="13" x14ac:dyDescent="0.3">
      <c r="A27" s="5">
        <v>842</v>
      </c>
      <c r="B27" s="6" t="s">
        <v>99</v>
      </c>
      <c r="C27" s="7">
        <v>43741</v>
      </c>
      <c r="D27" s="5">
        <v>24</v>
      </c>
      <c r="E27" s="9" t="s">
        <v>45</v>
      </c>
      <c r="F27" s="8" t="s">
        <v>54</v>
      </c>
      <c r="G27" s="9" t="s">
        <v>55</v>
      </c>
      <c r="H27" s="8" t="str">
        <f>"000371"</f>
        <v>000371</v>
      </c>
      <c r="I27" s="7">
        <v>43522</v>
      </c>
      <c r="J27" s="8" t="str">
        <f>"000056"</f>
        <v>000056</v>
      </c>
      <c r="K27" s="7">
        <v>43790</v>
      </c>
      <c r="L27" s="8" t="str">
        <f>"000169"</f>
        <v>000169</v>
      </c>
      <c r="M27" s="7">
        <v>43790</v>
      </c>
      <c r="N27" s="8">
        <v>19</v>
      </c>
      <c r="O27" s="8" t="str">
        <f>"006787"</f>
        <v>006787</v>
      </c>
      <c r="P27" s="7">
        <v>43811</v>
      </c>
      <c r="Q27" s="10">
        <v>25.280609999999999</v>
      </c>
      <c r="R27" s="10">
        <v>2.3125800000000001</v>
      </c>
      <c r="S27" s="10">
        <v>22.968029999999999</v>
      </c>
      <c r="T27" s="8">
        <v>13</v>
      </c>
      <c r="U27" s="7">
        <v>43741</v>
      </c>
      <c r="V27" s="8">
        <v>123456789</v>
      </c>
      <c r="W27" s="9" t="s">
        <v>56</v>
      </c>
      <c r="X27" s="8" t="s">
        <v>37</v>
      </c>
      <c r="Y27" s="9" t="s">
        <v>38</v>
      </c>
      <c r="Z27" s="8" t="s">
        <v>41</v>
      </c>
      <c r="AA27" s="9" t="s">
        <v>42</v>
      </c>
      <c r="AB27" s="10">
        <v>0.25280609999999998</v>
      </c>
    </row>
    <row r="28" spans="1:28" s="4" customFormat="1" ht="13" x14ac:dyDescent="0.3">
      <c r="A28" s="5">
        <v>843</v>
      </c>
      <c r="B28" s="6" t="s">
        <v>99</v>
      </c>
      <c r="C28" s="7">
        <v>43741</v>
      </c>
      <c r="D28" s="5">
        <v>24</v>
      </c>
      <c r="E28" s="9" t="s">
        <v>45</v>
      </c>
      <c r="F28" s="8" t="s">
        <v>57</v>
      </c>
      <c r="G28" s="9" t="s">
        <v>58</v>
      </c>
      <c r="H28" s="8" t="str">
        <f>"000372"</f>
        <v>000372</v>
      </c>
      <c r="I28" s="7">
        <v>43522</v>
      </c>
      <c r="J28" s="8" t="str">
        <f>"000055"</f>
        <v>000055</v>
      </c>
      <c r="K28" s="7">
        <v>43790</v>
      </c>
      <c r="L28" s="8" t="str">
        <f>"000168"</f>
        <v>000168</v>
      </c>
      <c r="M28" s="7">
        <v>43790</v>
      </c>
      <c r="N28" s="8">
        <v>19</v>
      </c>
      <c r="O28" s="8" t="str">
        <f>"006802"</f>
        <v>006802</v>
      </c>
      <c r="P28" s="7">
        <v>43811</v>
      </c>
      <c r="Q28" s="10">
        <v>23.159669999999998</v>
      </c>
      <c r="R28" s="10">
        <v>2.1181299999999998</v>
      </c>
      <c r="S28" s="10">
        <v>21.041540000000001</v>
      </c>
      <c r="T28" s="8">
        <v>13</v>
      </c>
      <c r="U28" s="7">
        <v>43741</v>
      </c>
      <c r="V28" s="8">
        <v>123456789</v>
      </c>
      <c r="W28" s="9" t="s">
        <v>56</v>
      </c>
      <c r="X28" s="8" t="s">
        <v>37</v>
      </c>
      <c r="Y28" s="9" t="s">
        <v>38</v>
      </c>
      <c r="Z28" s="8" t="s">
        <v>41</v>
      </c>
      <c r="AA28" s="9" t="s">
        <v>42</v>
      </c>
      <c r="AB28" s="10">
        <v>0.23159669999999999</v>
      </c>
    </row>
    <row r="29" spans="1:28" s="4" customFormat="1" ht="13" x14ac:dyDescent="0.3">
      <c r="A29" s="5">
        <v>844</v>
      </c>
      <c r="B29" s="6" t="s">
        <v>99</v>
      </c>
      <c r="C29" s="7">
        <v>43768</v>
      </c>
      <c r="D29" s="5">
        <v>24</v>
      </c>
      <c r="E29" s="9" t="s">
        <v>45</v>
      </c>
      <c r="F29" s="8" t="s">
        <v>100</v>
      </c>
      <c r="G29" s="9" t="s">
        <v>101</v>
      </c>
      <c r="H29" s="8" t="str">
        <f>"000320"</f>
        <v>000320</v>
      </c>
      <c r="I29" s="7">
        <v>43487</v>
      </c>
      <c r="J29" s="8" t="str">
        <f>"000167"</f>
        <v>000167</v>
      </c>
      <c r="K29" s="7">
        <v>43548</v>
      </c>
      <c r="L29" s="8" t="str">
        <f>"000372"</f>
        <v>000372</v>
      </c>
      <c r="M29" s="7">
        <v>43548</v>
      </c>
      <c r="N29" s="8">
        <v>18</v>
      </c>
      <c r="O29" s="8" t="str">
        <f>"005876"</f>
        <v>005876</v>
      </c>
      <c r="P29" s="7">
        <v>43760</v>
      </c>
      <c r="Q29" s="10">
        <v>47.741390000000003</v>
      </c>
      <c r="R29" s="10">
        <v>5.1006600000000004</v>
      </c>
      <c r="S29" s="10">
        <v>42.640729999999998</v>
      </c>
      <c r="T29" s="8">
        <v>13</v>
      </c>
      <c r="U29" s="7">
        <v>43768</v>
      </c>
      <c r="V29" s="8">
        <v>123456789</v>
      </c>
      <c r="W29" s="9" t="s">
        <v>56</v>
      </c>
      <c r="X29" s="8" t="s">
        <v>31</v>
      </c>
      <c r="Y29" s="9" t="s">
        <v>32</v>
      </c>
      <c r="Z29" s="8" t="s">
        <v>41</v>
      </c>
      <c r="AA29" s="9" t="s">
        <v>42</v>
      </c>
      <c r="AB29" s="10">
        <v>0.4774139</v>
      </c>
    </row>
    <row r="30" spans="1:28" s="4" customFormat="1" ht="13" x14ac:dyDescent="0.3">
      <c r="A30" s="5">
        <v>845</v>
      </c>
      <c r="B30" s="6" t="s">
        <v>102</v>
      </c>
      <c r="C30" s="7">
        <v>43817</v>
      </c>
      <c r="D30" s="5">
        <v>24</v>
      </c>
      <c r="E30" s="9" t="s">
        <v>45</v>
      </c>
      <c r="F30" s="8" t="s">
        <v>103</v>
      </c>
      <c r="G30" s="9" t="s">
        <v>104</v>
      </c>
      <c r="H30" s="8" t="str">
        <f>"000294"</f>
        <v>000294</v>
      </c>
      <c r="I30" s="7">
        <v>43158</v>
      </c>
      <c r="J30" s="8" t="str">
        <f>"000118"</f>
        <v>000118</v>
      </c>
      <c r="K30" s="7">
        <v>43158</v>
      </c>
      <c r="L30" s="8" t="str">
        <f>"000387"</f>
        <v>000387</v>
      </c>
      <c r="M30" s="7">
        <v>43158</v>
      </c>
      <c r="N30" s="8">
        <v>16</v>
      </c>
      <c r="O30" s="8" t="str">
        <f>"006748"</f>
        <v>006748</v>
      </c>
      <c r="P30" s="7">
        <v>43811</v>
      </c>
      <c r="Q30" s="10">
        <v>9.8915199999999999</v>
      </c>
      <c r="R30" s="10">
        <v>0.40699999999999997</v>
      </c>
      <c r="S30" s="10">
        <v>9.4845199999999998</v>
      </c>
      <c r="T30" s="8">
        <v>13</v>
      </c>
      <c r="U30" s="7">
        <v>43817</v>
      </c>
      <c r="V30" s="8">
        <v>123456789</v>
      </c>
      <c r="W30" s="9" t="s">
        <v>105</v>
      </c>
      <c r="X30" s="8" t="s">
        <v>34</v>
      </c>
      <c r="Y30" s="9" t="s">
        <v>35</v>
      </c>
      <c r="Z30" s="8" t="s">
        <v>41</v>
      </c>
      <c r="AA30" s="9" t="s">
        <v>42</v>
      </c>
      <c r="AB30" s="10">
        <v>9.8915199999999995E-2</v>
      </c>
    </row>
    <row r="31" spans="1:28" s="4" customFormat="1" ht="13" x14ac:dyDescent="0.3">
      <c r="A31" s="5">
        <v>846</v>
      </c>
      <c r="B31" s="6" t="s">
        <v>102</v>
      </c>
      <c r="C31" s="7">
        <v>43818</v>
      </c>
      <c r="D31" s="5">
        <v>24</v>
      </c>
      <c r="E31" s="9" t="s">
        <v>45</v>
      </c>
      <c r="F31" s="8" t="s">
        <v>54</v>
      </c>
      <c r="G31" s="9" t="s">
        <v>55</v>
      </c>
      <c r="H31" s="8" t="str">
        <f>"000371"</f>
        <v>000371</v>
      </c>
      <c r="I31" s="7">
        <v>43522</v>
      </c>
      <c r="J31" s="8" t="str">
        <f>"000056"</f>
        <v>000056</v>
      </c>
      <c r="K31" s="7">
        <v>43790</v>
      </c>
      <c r="L31" s="8" t="str">
        <f>"000169"</f>
        <v>000169</v>
      </c>
      <c r="M31" s="7">
        <v>43790</v>
      </c>
      <c r="N31" s="8">
        <v>19</v>
      </c>
      <c r="O31" s="8" t="str">
        <f>"006787"</f>
        <v>006787</v>
      </c>
      <c r="P31" s="7">
        <v>43811</v>
      </c>
      <c r="Q31" s="10">
        <v>36.077280000000002</v>
      </c>
      <c r="R31" s="10">
        <v>3.4507300000000001</v>
      </c>
      <c r="S31" s="10">
        <v>32.626550000000002</v>
      </c>
      <c r="T31" s="8">
        <v>13</v>
      </c>
      <c r="U31" s="7">
        <v>43818</v>
      </c>
      <c r="V31" s="8">
        <v>123456789</v>
      </c>
      <c r="W31" s="9" t="s">
        <v>56</v>
      </c>
      <c r="X31" s="8" t="s">
        <v>37</v>
      </c>
      <c r="Y31" s="9" t="s">
        <v>38</v>
      </c>
      <c r="Z31" s="8" t="s">
        <v>41</v>
      </c>
      <c r="AA31" s="9" t="s">
        <v>42</v>
      </c>
      <c r="AB31" s="10">
        <v>0.3607728</v>
      </c>
    </row>
    <row r="32" spans="1:28" s="4" customFormat="1" ht="13" x14ac:dyDescent="0.3">
      <c r="A32" s="5">
        <v>847</v>
      </c>
      <c r="B32" s="6" t="s">
        <v>102</v>
      </c>
      <c r="C32" s="7">
        <v>43818</v>
      </c>
      <c r="D32" s="5">
        <v>24</v>
      </c>
      <c r="E32" s="9" t="s">
        <v>45</v>
      </c>
      <c r="F32" s="8" t="s">
        <v>57</v>
      </c>
      <c r="G32" s="9" t="s">
        <v>58</v>
      </c>
      <c r="H32" s="8" t="str">
        <f>"000372"</f>
        <v>000372</v>
      </c>
      <c r="I32" s="7">
        <v>43522</v>
      </c>
      <c r="J32" s="8" t="str">
        <f>"000055"</f>
        <v>000055</v>
      </c>
      <c r="K32" s="7">
        <v>43790</v>
      </c>
      <c r="L32" s="8" t="str">
        <f>"000168"</f>
        <v>000168</v>
      </c>
      <c r="M32" s="7">
        <v>43790</v>
      </c>
      <c r="N32" s="8">
        <v>19</v>
      </c>
      <c r="O32" s="8" t="str">
        <f>"006802"</f>
        <v>006802</v>
      </c>
      <c r="P32" s="7">
        <v>43811</v>
      </c>
      <c r="Q32" s="10">
        <v>49.118110000000001</v>
      </c>
      <c r="R32" s="10">
        <v>4.5568600000000004</v>
      </c>
      <c r="S32" s="10">
        <v>44.561250000000001</v>
      </c>
      <c r="T32" s="8">
        <v>13</v>
      </c>
      <c r="U32" s="7">
        <v>43818</v>
      </c>
      <c r="V32" s="8">
        <v>123456789</v>
      </c>
      <c r="W32" s="9" t="s">
        <v>56</v>
      </c>
      <c r="X32" s="8" t="s">
        <v>37</v>
      </c>
      <c r="Y32" s="9" t="s">
        <v>38</v>
      </c>
      <c r="Z32" s="8" t="s">
        <v>41</v>
      </c>
      <c r="AA32" s="9" t="s">
        <v>42</v>
      </c>
      <c r="AB32" s="10">
        <v>0.49118110000000004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2020-01-28T11:39:34Z</dcterms:modified>
</cp:coreProperties>
</file>