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L31" i="1"/>
  <c r="J31" i="1"/>
  <c r="H31" i="1"/>
  <c r="O30" i="1"/>
  <c r="L30" i="1"/>
  <c r="J30" i="1"/>
  <c r="H30" i="1"/>
  <c r="O29" i="1"/>
  <c r="L29" i="1"/>
  <c r="J29" i="1"/>
  <c r="H29"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<sst xmlns="http://schemas.openxmlformats.org/spreadsheetml/2006/main" count="298" uniqueCount="119">
  <si>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</si>
  <si>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</si>
  <si>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</si>
  <si>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</si>
  <si>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</si>
  <si>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</si>
  <si>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</si>
  <si>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</si>
  <si>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</si>
  <si>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</si>
  <si>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</si>
  <si>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</si>
  <si>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</si>
  <si>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</si>
  <si>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</si>
  <si>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</si>
  <si>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</si>
  <si>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</si>
  <si>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</si>
  <si>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</si>
  <si>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</si>
  <si>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</si>
  <si>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</si>
  <si>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</si>
  <si>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</si>
  <si>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</si>
  <si>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</si>
  <si>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</si>
  <si>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</si>
  <si>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</si>
  <si>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</si>
  <si>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P3158</t>
  </si>
  <si>
    <t>SIP Infrastructure Project works</t>
  </si>
  <si>
    <t>June</t>
  </si>
  <si>
    <t>P1771</t>
  </si>
  <si>
    <t>Zone Works - POW Works</t>
  </si>
  <si>
    <t>P3089</t>
  </si>
  <si>
    <t>Special Development works in 7 CMC and 1 TMC area in BBMP</t>
  </si>
  <si>
    <t>P3111</t>
  </si>
  <si>
    <t>State Finance Commission Untied Grant Works</t>
  </si>
  <si>
    <t>KRIDL</t>
  </si>
  <si>
    <t>ddo363</t>
  </si>
  <si>
    <t xml:space="preserve"> Assistant Executive Engineer Horamavu Mahadevapura Zone</t>
  </si>
  <si>
    <t>ddo365</t>
  </si>
  <si>
    <t xml:space="preserve"> Executive Engineer Electrical Mahadevapura Zone</t>
  </si>
  <si>
    <t>Ramamurthy Nagara</t>
  </si>
  <si>
    <t>026-16-000001</t>
  </si>
  <si>
    <t>Operation and maintanance of street light fittings in ward no 26 Ramamuthinagara Mahadevapura Zone M15</t>
  </si>
  <si>
    <t>M/S KARTHIK ELECTRICALS</t>
  </si>
  <si>
    <t>026-17-000018</t>
  </si>
  <si>
    <t>Construction and improvements of roads , drains and culvert at K.Channasadra church road, cross roads and Surrounding area in R.M Nagara ward No.26.</t>
  </si>
  <si>
    <t xml:space="preserve">Sri Thimmegowda Rayegowda Patanahalli </t>
  </si>
  <si>
    <t>026-17-000028</t>
  </si>
  <si>
    <t>Ward Maintenance works in Kalkere and Surrounding area in RM Nagara Ward No 26 Part 3</t>
  </si>
  <si>
    <t>Sri Krishnappa</t>
  </si>
  <si>
    <t>026-15-000039</t>
  </si>
  <si>
    <t xml:space="preserve">Providing Drain, Culverts and Asphalting to road surface in Anandapura bank colony corss roads and P and T Layout and Akshyangar 2nd block balance cross roads in R.M. Nagar Ward No-26 </t>
  </si>
  <si>
    <t xml:space="preserve"> KRIDL</t>
  </si>
  <si>
    <t>026-18-000052</t>
  </si>
  <si>
    <t>Improvements and Development of roads in Kalkere villalge area and Kalkere kane surrounding area roads in ward no 26 Ramamurthynagara</t>
  </si>
  <si>
    <t>July</t>
  </si>
  <si>
    <t>026-15-000026</t>
  </si>
  <si>
    <t xml:space="preserve">Providing Asphalting to road surface in Kanakanagara kane road burial ground in R.M. Nagar Ward No-26 </t>
  </si>
  <si>
    <t>P3075</t>
  </si>
  <si>
    <t>Special comprehensive development works in Bangalore city (Bangalore city in charge Minister Discretionary Grants)</t>
  </si>
  <si>
    <t>026-16-000008</t>
  </si>
  <si>
    <t>Improvements and Desilting of drains at Kalkere Bhovi colony main road from RM Nagara main road to TC Palya road in RM Nagara ward No26</t>
  </si>
  <si>
    <t>Sri. Narayanappa B.C</t>
  </si>
  <si>
    <t>August</t>
  </si>
  <si>
    <t>026-18-000040</t>
  </si>
  <si>
    <t>Providing and Improvements to roads and drains at Malurappa road and surrounding area in Kalkere village R M Nagara ward no 26</t>
  </si>
  <si>
    <t>Karnataka Rural Infrastructure Development Limited,</t>
  </si>
  <si>
    <t>026-17-000038</t>
  </si>
  <si>
    <t>Improvements to Roads and Drains at Akshaya Nagara 1st Block Balance Cross Roads in R M Nagara Ward No 26</t>
  </si>
  <si>
    <t>Sri M.N. Shashidhar</t>
  </si>
  <si>
    <t>September</t>
  </si>
  <si>
    <t>026-17-000032</t>
  </si>
  <si>
    <t>Desilting of Existing Road Side drains at RM Nagara ward area in Ward No 26</t>
  </si>
  <si>
    <t>Sri Dilip B N</t>
  </si>
  <si>
    <t>026-19-000040</t>
  </si>
  <si>
    <t>Restoration of road cut portion done by BWSSB for Cauvery water supply pipe line in NRI Layout and surrounding area (under 110 Villages area) in Horamavu ward no 26</t>
  </si>
  <si>
    <t>C.R. Girish (Ram and Company)</t>
  </si>
  <si>
    <t>P0613</t>
  </si>
  <si>
    <t>Redoing of Road cut Portions (Deposit Contributions)</t>
  </si>
  <si>
    <t>026-17-000024</t>
  </si>
  <si>
    <t>Construction and improvements of roads, drains at Sankalpa layout cross roads and Surrounding area in R.M Nagara ward No.26</t>
  </si>
  <si>
    <t>Sri Thimmegowda Rayegowda Patanahalli</t>
  </si>
  <si>
    <t>026-18-000054</t>
  </si>
  <si>
    <t>Providing and fixing CC Camera s in R M Nagara ward no 26 Areas</t>
  </si>
  <si>
    <t>Karthik Electricals (Kantharaju Channegowda)</t>
  </si>
  <si>
    <t>P3298</t>
  </si>
  <si>
    <t>14th Finance Commission Works - SWM Works</t>
  </si>
  <si>
    <t>026-18-000024</t>
  </si>
  <si>
    <t>Drilling of New borewells and providing water supply pipeline GI pipes and motor pumpset in Punya Bhoomi layout, Manjunatha Layout and surrounding areas in Ramamurthynagara Ward No. 26.</t>
  </si>
  <si>
    <t>Nagasandra Shamanna Ramarao (Rajalakshmi Rock Drillers)</t>
  </si>
  <si>
    <t>P0190</t>
  </si>
  <si>
    <t>Works sanctioned by Hon Mayor</t>
  </si>
  <si>
    <t>026-18-000025</t>
  </si>
  <si>
    <t>Drilling of New borewells and providing water supply pipeline GI pipes and motor pumpset in Vijayalakshmi Layout and surrounding areas in Ramamurthynagara Ward No. 26.</t>
  </si>
  <si>
    <t>026-18-000022</t>
  </si>
  <si>
    <t>Drilling of New borewells and providing water supply pipeline GI pipes and motor pumpset in NRI Layout, Kalkere and surrounding areas in Ramamurthynagara Ward No. 26.</t>
  </si>
  <si>
    <t>026-18-000023</t>
  </si>
  <si>
    <t>Drilling of New borewells and providing water supply pipeline GI pipes and motor pumpset in K-Channasandra, Kanakanagara and surrounding areas in Ramamurthynagara Ward No. 26.</t>
  </si>
  <si>
    <t>026-17-000030</t>
  </si>
  <si>
    <t>Construction of Culverts in emergency required area at R M Nagara ward area in Ward No 26</t>
  </si>
  <si>
    <t>Sri R Ramesh Babu</t>
  </si>
  <si>
    <t>October</t>
  </si>
  <si>
    <t>026-17-000037</t>
  </si>
  <si>
    <t>Improvements to Roads and Drains at Bhovi Colony Cross Roads in R M Nagara Ward No 26</t>
  </si>
  <si>
    <t>November</t>
  </si>
  <si>
    <t>026-18-000041</t>
  </si>
  <si>
    <t>Sinking of New Bore Wells and Errection of Motor Pump Set and Necessory parts, Water Supply pipe line and Electrification to Bore Wells in Kalker, Kanaka Nagara K Channasandra areas in R M Nagara ward no 26</t>
  </si>
  <si>
    <t xml:space="preserve">Sri V. Govindappa (Sri Venkateshwara Civil and Electrical Works) </t>
  </si>
  <si>
    <t>P3316</t>
  </si>
  <si>
    <t>Special Development works at ward No.82, 6, 16, 44, 70, 17, 26, 13, 79, 35 Rs.8.00 Cr each</t>
  </si>
  <si>
    <t>December</t>
  </si>
  <si>
    <t>026-19-000041</t>
  </si>
  <si>
    <t>Restoration of road cut portion done by BWSSB for Cauvery water supply pipe line in RICHES Garden MR Riches GArden and surrounding area (under 110 Villages area) in Horamavu ward no 26</t>
  </si>
  <si>
    <t>CR Girish (Ram and Company)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</si>
</sst>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selection activeCell="C2" sqref="C2"/>
    </sheetView>
  </sheetViews>
  <sheetFormatPr defaultRowHeight="14.5" x14ac:dyDescent="0.35"/>
  <cols>
    <col min="1" max="1" width="5" bestFit="1" customWidth="1"/>
    <col min="2" max="2" width="8.81640625" bestFit="1" customWidth="1"/>
    <col min="3" max="3" width="8.54296875" bestFit="1" customWidth="1"/>
    <col min="4" max="4" width="8.08984375" bestFit="1" customWidth="1"/>
    <col min="5" max="5" width="16.089843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907</v>
      </c>
      <c r="B2" s="6" t="s">
        <v>28</v>
      </c>
      <c r="C2" s="7">
        <v>43567</v>
      </c>
      <c r="D2" s="8">
        <v>26</v>
      </c>
      <c r="E2" s="9" t="s">
        <v>45</v>
      </c>
      <c r="F2" s="8" t="s">
        <v>46</v>
      </c>
      <c r="G2" s="9" t="s">
        <v>47</v>
      </c>
      <c r="H2" s="8" t="str">
        <f>"000021"</f>
        <v>000021</v>
      </c>
      <c r="I2" s="7">
        <v>42625</v>
      </c>
      <c r="J2" s="8" t="str">
        <f>"000118"</f>
        <v>000118</v>
      </c>
      <c r="K2" s="7">
        <v>43490</v>
      </c>
      <c r="L2" s="8" t="str">
        <f>"000120"</f>
        <v>000120</v>
      </c>
      <c r="M2" s="7">
        <v>43490</v>
      </c>
      <c r="N2" s="8">
        <v>16</v>
      </c>
      <c r="O2" s="8" t="str">
        <f>"001129"</f>
        <v>001129</v>
      </c>
      <c r="P2" s="7">
        <v>43581</v>
      </c>
      <c r="Q2" s="10">
        <v>4.6961399999999998</v>
      </c>
      <c r="R2" s="10">
        <v>0.58464000000000005</v>
      </c>
      <c r="S2" s="10">
        <v>4.1115000000000004</v>
      </c>
      <c r="T2" s="8">
        <v>17</v>
      </c>
      <c r="U2" s="7">
        <v>43567</v>
      </c>
      <c r="V2" s="8">
        <v>9980796171</v>
      </c>
      <c r="W2" s="9" t="s">
        <v>48</v>
      </c>
      <c r="X2" s="8" t="s">
        <v>29</v>
      </c>
      <c r="Y2" s="9" t="s">
        <v>30</v>
      </c>
      <c r="Z2" s="8" t="s">
        <v>43</v>
      </c>
      <c r="AA2" s="9" t="s">
        <v>44</v>
      </c>
      <c r="AB2" s="10">
        <f t="shared" ref="AB2:AB10" si="0">Q2/100</f>
        <v>4.69614E-2</v>
      </c>
    </row>
    <row r="3" spans="1:28" s="4" customFormat="1" ht="13" x14ac:dyDescent="0.3">
      <c r="A3" s="5">
        <v>908</v>
      </c>
      <c r="B3" s="6" t="s">
        <v>28</v>
      </c>
      <c r="C3" s="7">
        <v>43571</v>
      </c>
      <c r="D3" s="8">
        <v>26</v>
      </c>
      <c r="E3" s="9" t="s">
        <v>45</v>
      </c>
      <c r="F3" s="8" t="s">
        <v>49</v>
      </c>
      <c r="G3" s="9" t="s">
        <v>50</v>
      </c>
      <c r="H3" s="8" t="str">
        <f>"000491"</f>
        <v>000491</v>
      </c>
      <c r="I3" s="7">
        <v>43504</v>
      </c>
      <c r="J3" s="8" t="str">
        <f>"000166"</f>
        <v>000166</v>
      </c>
      <c r="K3" s="7">
        <v>43504</v>
      </c>
      <c r="L3" s="8" t="str">
        <f>"000368"</f>
        <v>000368</v>
      </c>
      <c r="M3" s="7">
        <v>43504</v>
      </c>
      <c r="N3" s="8">
        <v>17</v>
      </c>
      <c r="O3" s="8" t="str">
        <f>"000614"</f>
        <v>000614</v>
      </c>
      <c r="P3" s="7">
        <v>43570</v>
      </c>
      <c r="Q3" s="10">
        <v>60.216450000000002</v>
      </c>
      <c r="R3" s="10">
        <v>4.5979299999999999</v>
      </c>
      <c r="S3" s="10">
        <v>55.618519999999997</v>
      </c>
      <c r="T3" s="8">
        <v>18</v>
      </c>
      <c r="U3" s="7">
        <v>43571</v>
      </c>
      <c r="V3" s="8">
        <v>9880133688</v>
      </c>
      <c r="W3" s="9" t="s">
        <v>51</v>
      </c>
      <c r="X3" s="8" t="s">
        <v>31</v>
      </c>
      <c r="Y3" s="9" t="s">
        <v>32</v>
      </c>
      <c r="Z3" s="8" t="s">
        <v>41</v>
      </c>
      <c r="AA3" s="9" t="s">
        <v>42</v>
      </c>
      <c r="AB3" s="10">
        <f t="shared" si="0"/>
        <v>0.60216449999999999</v>
      </c>
    </row>
    <row r="4" spans="1:28" s="4" customFormat="1" ht="13" x14ac:dyDescent="0.3">
      <c r="A4" s="5">
        <v>909</v>
      </c>
      <c r="B4" s="6" t="s">
        <v>28</v>
      </c>
      <c r="C4" s="7">
        <v>43575</v>
      </c>
      <c r="D4" s="8">
        <v>26</v>
      </c>
      <c r="E4" s="9" t="s">
        <v>45</v>
      </c>
      <c r="F4" s="8" t="s">
        <v>46</v>
      </c>
      <c r="G4" s="9" t="s">
        <v>47</v>
      </c>
      <c r="H4" s="8" t="str">
        <f>"000021"</f>
        <v>000021</v>
      </c>
      <c r="I4" s="7">
        <v>42625</v>
      </c>
      <c r="J4" s="8" t="str">
        <f>"000118"</f>
        <v>000118</v>
      </c>
      <c r="K4" s="7">
        <v>43490</v>
      </c>
      <c r="L4" s="8" t="str">
        <f>"000120"</f>
        <v>000120</v>
      </c>
      <c r="M4" s="7">
        <v>43490</v>
      </c>
      <c r="N4" s="8">
        <v>16</v>
      </c>
      <c r="O4" s="8" t="str">
        <f>"001129"</f>
        <v>001129</v>
      </c>
      <c r="P4" s="7">
        <v>43581</v>
      </c>
      <c r="Q4" s="10">
        <v>4.6967400000000001</v>
      </c>
      <c r="R4" s="10">
        <v>0.58467999999999998</v>
      </c>
      <c r="S4" s="10">
        <v>4.1120599999999996</v>
      </c>
      <c r="T4" s="8">
        <v>20</v>
      </c>
      <c r="U4" s="7">
        <v>43575</v>
      </c>
      <c r="V4" s="8">
        <v>9980796171</v>
      </c>
      <c r="W4" s="9" t="s">
        <v>48</v>
      </c>
      <c r="X4" s="8" t="s">
        <v>29</v>
      </c>
      <c r="Y4" s="9" t="s">
        <v>30</v>
      </c>
      <c r="Z4" s="8" t="s">
        <v>43</v>
      </c>
      <c r="AA4" s="9" t="s">
        <v>44</v>
      </c>
      <c r="AB4" s="10">
        <f t="shared" si="0"/>
        <v>4.6967399999999999E-2</v>
      </c>
    </row>
    <row r="5" spans="1:28" s="4" customFormat="1" ht="13" x14ac:dyDescent="0.3">
      <c r="A5" s="5">
        <v>910</v>
      </c>
      <c r="B5" s="6" t="s">
        <v>28</v>
      </c>
      <c r="C5" s="7">
        <v>43575</v>
      </c>
      <c r="D5" s="8">
        <v>26</v>
      </c>
      <c r="E5" s="9" t="s">
        <v>45</v>
      </c>
      <c r="F5" s="8" t="s">
        <v>46</v>
      </c>
      <c r="G5" s="9" t="s">
        <v>47</v>
      </c>
      <c r="H5" s="8" t="str">
        <f>"000021"</f>
        <v>000021</v>
      </c>
      <c r="I5" s="7">
        <v>42625</v>
      </c>
      <c r="J5" s="8" t="str">
        <f>"000118"</f>
        <v>000118</v>
      </c>
      <c r="K5" s="7">
        <v>43490</v>
      </c>
      <c r="L5" s="8" t="str">
        <f>"000120"</f>
        <v>000120</v>
      </c>
      <c r="M5" s="7">
        <v>43490</v>
      </c>
      <c r="N5" s="8">
        <v>16</v>
      </c>
      <c r="O5" s="8" t="str">
        <f>"001129"</f>
        <v>001129</v>
      </c>
      <c r="P5" s="7">
        <v>43581</v>
      </c>
      <c r="Q5" s="10">
        <v>20.103259999999999</v>
      </c>
      <c r="R5" s="10">
        <v>2.4985200000000001</v>
      </c>
      <c r="S5" s="10">
        <v>17.60474</v>
      </c>
      <c r="T5" s="8">
        <v>20</v>
      </c>
      <c r="U5" s="7">
        <v>43575</v>
      </c>
      <c r="V5" s="8">
        <v>9980796171</v>
      </c>
      <c r="W5" s="9" t="s">
        <v>48</v>
      </c>
      <c r="X5" s="8" t="s">
        <v>29</v>
      </c>
      <c r="Y5" s="9" t="s">
        <v>30</v>
      </c>
      <c r="Z5" s="8" t="s">
        <v>43</v>
      </c>
      <c r="AA5" s="9" t="s">
        <v>44</v>
      </c>
      <c r="AB5" s="10">
        <f t="shared" si="0"/>
        <v>0.20103259999999998</v>
      </c>
    </row>
    <row r="6" spans="1:28" s="4" customFormat="1" ht="13" x14ac:dyDescent="0.3">
      <c r="A6" s="5">
        <v>911</v>
      </c>
      <c r="B6" s="6" t="s">
        <v>28</v>
      </c>
      <c r="C6" s="7">
        <v>43575</v>
      </c>
      <c r="D6" s="8">
        <v>26</v>
      </c>
      <c r="E6" s="9" t="s">
        <v>45</v>
      </c>
      <c r="F6" s="8" t="s">
        <v>46</v>
      </c>
      <c r="G6" s="9" t="s">
        <v>47</v>
      </c>
      <c r="H6" s="8" t="str">
        <f>"000021"</f>
        <v>000021</v>
      </c>
      <c r="I6" s="7">
        <v>42625</v>
      </c>
      <c r="J6" s="8" t="str">
        <f>"000118"</f>
        <v>000118</v>
      </c>
      <c r="K6" s="7">
        <v>43490</v>
      </c>
      <c r="L6" s="8" t="str">
        <f>"000120"</f>
        <v>000120</v>
      </c>
      <c r="M6" s="7">
        <v>43490</v>
      </c>
      <c r="N6" s="8">
        <v>16</v>
      </c>
      <c r="O6" s="8" t="str">
        <f>"001129"</f>
        <v>001129</v>
      </c>
      <c r="P6" s="7">
        <v>43581</v>
      </c>
      <c r="Q6" s="10">
        <v>8.04636</v>
      </c>
      <c r="R6" s="10">
        <v>0.99102000000000001</v>
      </c>
      <c r="S6" s="10">
        <v>7.0553400000000002</v>
      </c>
      <c r="T6" s="8">
        <v>20</v>
      </c>
      <c r="U6" s="7">
        <v>43575</v>
      </c>
      <c r="V6" s="8">
        <v>9980796171</v>
      </c>
      <c r="W6" s="9" t="s">
        <v>48</v>
      </c>
      <c r="X6" s="8" t="s">
        <v>29</v>
      </c>
      <c r="Y6" s="9" t="s">
        <v>30</v>
      </c>
      <c r="Z6" s="8" t="s">
        <v>43</v>
      </c>
      <c r="AA6" s="9" t="s">
        <v>44</v>
      </c>
      <c r="AB6" s="10">
        <f t="shared" si="0"/>
        <v>8.0463599999999996E-2</v>
      </c>
    </row>
    <row r="7" spans="1:28" s="4" customFormat="1" ht="13" x14ac:dyDescent="0.3">
      <c r="A7" s="5">
        <v>912</v>
      </c>
      <c r="B7" s="6" t="s">
        <v>28</v>
      </c>
      <c r="C7" s="7">
        <v>43575</v>
      </c>
      <c r="D7" s="8">
        <v>26</v>
      </c>
      <c r="E7" s="9" t="s">
        <v>45</v>
      </c>
      <c r="F7" s="8" t="s">
        <v>52</v>
      </c>
      <c r="G7" s="9" t="s">
        <v>53</v>
      </c>
      <c r="H7" s="8" t="str">
        <f>"000122"</f>
        <v>000122</v>
      </c>
      <c r="I7" s="7">
        <v>42802</v>
      </c>
      <c r="J7" s="8" t="str">
        <f>"000049"</f>
        <v>000049</v>
      </c>
      <c r="K7" s="7">
        <v>43139</v>
      </c>
      <c r="L7" s="8" t="str">
        <f>"000192"</f>
        <v>000192</v>
      </c>
      <c r="M7" s="7">
        <v>43139</v>
      </c>
      <c r="N7" s="8">
        <v>17</v>
      </c>
      <c r="O7" s="8" t="str">
        <f>"000494"</f>
        <v>000494</v>
      </c>
      <c r="P7" s="7">
        <v>43567</v>
      </c>
      <c r="Q7" s="10">
        <v>8.0366199999999992</v>
      </c>
      <c r="R7" s="10">
        <v>0.61319000000000001</v>
      </c>
      <c r="S7" s="10">
        <v>7.4234299999999998</v>
      </c>
      <c r="T7" s="8">
        <v>21</v>
      </c>
      <c r="U7" s="7">
        <v>43575</v>
      </c>
      <c r="V7" s="8">
        <v>0</v>
      </c>
      <c r="W7" s="9" t="s">
        <v>54</v>
      </c>
      <c r="X7" s="8" t="s">
        <v>34</v>
      </c>
      <c r="Y7" s="9" t="s">
        <v>35</v>
      </c>
      <c r="Z7" s="8" t="s">
        <v>41</v>
      </c>
      <c r="AA7" s="9" t="s">
        <v>42</v>
      </c>
      <c r="AB7" s="10">
        <f t="shared" si="0"/>
        <v>8.0366199999999999E-2</v>
      </c>
    </row>
    <row r="8" spans="1:28" s="4" customFormat="1" ht="13" x14ac:dyDescent="0.3">
      <c r="A8" s="5">
        <v>913</v>
      </c>
      <c r="B8" s="6" t="s">
        <v>28</v>
      </c>
      <c r="C8" s="7">
        <v>43580</v>
      </c>
      <c r="D8" s="8">
        <v>26</v>
      </c>
      <c r="E8" s="9" t="s">
        <v>45</v>
      </c>
      <c r="F8" s="8" t="s">
        <v>55</v>
      </c>
      <c r="G8" s="9" t="s">
        <v>56</v>
      </c>
      <c r="H8" s="8" t="str">
        <f>"000159"</f>
        <v>000159</v>
      </c>
      <c r="I8" s="7">
        <v>42114</v>
      </c>
      <c r="J8" s="8" t="str">
        <f>"000063"</f>
        <v>000063</v>
      </c>
      <c r="K8" s="7">
        <v>42215</v>
      </c>
      <c r="L8" s="8" t="str">
        <f>"000251"</f>
        <v>000251</v>
      </c>
      <c r="M8" s="7">
        <v>42217</v>
      </c>
      <c r="N8" s="8">
        <v>15</v>
      </c>
      <c r="O8" s="8" t="str">
        <f>"004224"</f>
        <v>004224</v>
      </c>
      <c r="P8" s="7">
        <v>42357</v>
      </c>
      <c r="Q8" s="10">
        <v>20.753209999999999</v>
      </c>
      <c r="R8" s="10">
        <v>3.1048200000000001</v>
      </c>
      <c r="S8" s="10">
        <v>17.648389999999999</v>
      </c>
      <c r="T8" s="8">
        <v>28</v>
      </c>
      <c r="U8" s="7">
        <v>43580</v>
      </c>
      <c r="V8" s="8">
        <v>0</v>
      </c>
      <c r="W8" s="9" t="s">
        <v>57</v>
      </c>
      <c r="X8" s="8" t="s">
        <v>36</v>
      </c>
      <c r="Y8" s="9" t="s">
        <v>37</v>
      </c>
      <c r="Z8" s="8" t="s">
        <v>41</v>
      </c>
      <c r="AA8" s="9" t="s">
        <v>42</v>
      </c>
      <c r="AB8" s="10">
        <f t="shared" si="0"/>
        <v>0.2075321</v>
      </c>
    </row>
    <row r="9" spans="1:28" s="4" customFormat="1" ht="13" x14ac:dyDescent="0.3">
      <c r="A9" s="5">
        <v>914</v>
      </c>
      <c r="B9" s="6" t="s">
        <v>28</v>
      </c>
      <c r="C9" s="7">
        <v>43580</v>
      </c>
      <c r="D9" s="8">
        <v>26</v>
      </c>
      <c r="E9" s="9" t="s">
        <v>45</v>
      </c>
      <c r="F9" s="8" t="s">
        <v>46</v>
      </c>
      <c r="G9" s="9" t="s">
        <v>47</v>
      </c>
      <c r="H9" s="8" t="str">
        <f>"000021"</f>
        <v>000021</v>
      </c>
      <c r="I9" s="7">
        <v>42625</v>
      </c>
      <c r="J9" s="8" t="str">
        <f>"000004"</f>
        <v>000004</v>
      </c>
      <c r="K9" s="7">
        <v>43599</v>
      </c>
      <c r="L9" s="8" t="str">
        <f>"000005"</f>
        <v>000005</v>
      </c>
      <c r="M9" s="7">
        <v>43599</v>
      </c>
      <c r="N9" s="8">
        <v>16</v>
      </c>
      <c r="O9" s="8" t="str">
        <f>""</f>
        <v/>
      </c>
      <c r="P9" s="7"/>
      <c r="Q9" s="10">
        <v>4.6967400000000001</v>
      </c>
      <c r="R9" s="10">
        <v>0.58464000000000005</v>
      </c>
      <c r="S9" s="10">
        <v>4.1120999999999999</v>
      </c>
      <c r="T9" s="8">
        <v>29</v>
      </c>
      <c r="U9" s="7">
        <v>43580</v>
      </c>
      <c r="V9" s="8">
        <v>9980796171</v>
      </c>
      <c r="W9" s="9" t="s">
        <v>48</v>
      </c>
      <c r="X9" s="8" t="s">
        <v>29</v>
      </c>
      <c r="Y9" s="9" t="s">
        <v>30</v>
      </c>
      <c r="Z9" s="8" t="s">
        <v>43</v>
      </c>
      <c r="AA9" s="9" t="s">
        <v>44</v>
      </c>
      <c r="AB9" s="10">
        <f t="shared" si="0"/>
        <v>4.6967399999999999E-2</v>
      </c>
    </row>
    <row r="10" spans="1:28" s="4" customFormat="1" ht="13" x14ac:dyDescent="0.3">
      <c r="A10" s="5">
        <v>915</v>
      </c>
      <c r="B10" s="6" t="s">
        <v>28</v>
      </c>
      <c r="C10" s="7">
        <v>43582</v>
      </c>
      <c r="D10" s="8">
        <v>26</v>
      </c>
      <c r="E10" s="9" t="s">
        <v>45</v>
      </c>
      <c r="F10" s="8" t="s">
        <v>46</v>
      </c>
      <c r="G10" s="9" t="s">
        <v>47</v>
      </c>
      <c r="H10" s="8" t="str">
        <f>"000021"</f>
        <v>000021</v>
      </c>
      <c r="I10" s="7">
        <v>42625</v>
      </c>
      <c r="J10" s="8" t="str">
        <f>"000004"</f>
        <v>000004</v>
      </c>
      <c r="K10" s="7">
        <v>43599</v>
      </c>
      <c r="L10" s="8" t="str">
        <f>"000005"</f>
        <v>000005</v>
      </c>
      <c r="M10" s="7">
        <v>43599</v>
      </c>
      <c r="N10" s="8">
        <v>16</v>
      </c>
      <c r="O10" s="8" t="str">
        <f>""</f>
        <v/>
      </c>
      <c r="P10" s="7"/>
      <c r="Q10" s="10">
        <v>8.04636</v>
      </c>
      <c r="R10" s="10">
        <v>1.0450200000000001</v>
      </c>
      <c r="S10" s="10">
        <v>7.0013399999999999</v>
      </c>
      <c r="T10" s="8">
        <v>32</v>
      </c>
      <c r="U10" s="7">
        <v>43582</v>
      </c>
      <c r="V10" s="8">
        <v>9980796171</v>
      </c>
      <c r="W10" s="9" t="s">
        <v>48</v>
      </c>
      <c r="X10" s="8" t="s">
        <v>29</v>
      </c>
      <c r="Y10" s="9" t="s">
        <v>30</v>
      </c>
      <c r="Z10" s="8" t="s">
        <v>43</v>
      </c>
      <c r="AA10" s="9" t="s">
        <v>44</v>
      </c>
      <c r="AB10" s="10">
        <f t="shared" si="0"/>
        <v>8.0463599999999996E-2</v>
      </c>
    </row>
    <row r="11" spans="1:28" s="4" customFormat="1" ht="13" x14ac:dyDescent="0.3">
      <c r="A11" s="5">
        <v>916</v>
      </c>
      <c r="B11" s="6" t="s">
        <v>33</v>
      </c>
      <c r="C11" s="7">
        <v>43623</v>
      </c>
      <c r="D11" s="8">
        <v>26</v>
      </c>
      <c r="E11" s="9" t="s">
        <v>45</v>
      </c>
      <c r="F11" s="8" t="s">
        <v>46</v>
      </c>
      <c r="G11" s="9" t="s">
        <v>47</v>
      </c>
      <c r="H11" s="8" t="str">
        <f>"000021"</f>
        <v>000021</v>
      </c>
      <c r="I11" s="7">
        <v>42625</v>
      </c>
      <c r="J11" s="8" t="str">
        <f>"000004"</f>
        <v>000004</v>
      </c>
      <c r="K11" s="7">
        <v>43599</v>
      </c>
      <c r="L11" s="8" t="str">
        <f>"000005"</f>
        <v>000005</v>
      </c>
      <c r="M11" s="7">
        <v>43599</v>
      </c>
      <c r="N11" s="8">
        <v>16</v>
      </c>
      <c r="O11" s="8" t="str">
        <f>"002345"</f>
        <v>002345</v>
      </c>
      <c r="P11" s="7">
        <v>43617</v>
      </c>
      <c r="Q11" s="10">
        <v>16.09272</v>
      </c>
      <c r="R11" s="10">
        <v>1.9366699999999999</v>
      </c>
      <c r="S11" s="10">
        <v>14.15605</v>
      </c>
      <c r="T11" s="8">
        <v>73</v>
      </c>
      <c r="U11" s="7">
        <v>43623</v>
      </c>
      <c r="V11" s="8">
        <v>9980796171</v>
      </c>
      <c r="W11" s="9" t="s">
        <v>48</v>
      </c>
      <c r="X11" s="8" t="s">
        <v>29</v>
      </c>
      <c r="Y11" s="9" t="s">
        <v>30</v>
      </c>
      <c r="Z11" s="8" t="s">
        <v>43</v>
      </c>
      <c r="AA11" s="9" t="s">
        <v>44</v>
      </c>
      <c r="AB11" s="10">
        <v>0.16092719999999999</v>
      </c>
    </row>
    <row r="12" spans="1:28" s="4" customFormat="1" ht="13" x14ac:dyDescent="0.3">
      <c r="A12" s="5">
        <v>917</v>
      </c>
      <c r="B12" s="6" t="s">
        <v>33</v>
      </c>
      <c r="C12" s="7">
        <v>43629</v>
      </c>
      <c r="D12" s="8">
        <v>26</v>
      </c>
      <c r="E12" s="9" t="s">
        <v>45</v>
      </c>
      <c r="F12" s="8" t="s">
        <v>58</v>
      </c>
      <c r="G12" s="9" t="s">
        <v>59</v>
      </c>
      <c r="H12" s="8" t="str">
        <f>"000083"</f>
        <v>000083</v>
      </c>
      <c r="I12" s="7">
        <v>43383</v>
      </c>
      <c r="J12" s="8" t="str">
        <f>"000113"</f>
        <v>000113</v>
      </c>
      <c r="K12" s="7">
        <v>43423</v>
      </c>
      <c r="L12" s="8" t="str">
        <f>"000274"</f>
        <v>000274</v>
      </c>
      <c r="M12" s="7">
        <v>43423</v>
      </c>
      <c r="N12" s="8">
        <v>18</v>
      </c>
      <c r="O12" s="8" t="str">
        <f>"007666"</f>
        <v>007666</v>
      </c>
      <c r="P12" s="7">
        <v>43437</v>
      </c>
      <c r="Q12" s="10">
        <v>73.998500000000007</v>
      </c>
      <c r="R12" s="10">
        <v>8.4918200000000006</v>
      </c>
      <c r="S12" s="10">
        <v>65.506680000000003</v>
      </c>
      <c r="T12" s="8">
        <v>81</v>
      </c>
      <c r="U12" s="7">
        <v>43629</v>
      </c>
      <c r="V12" s="8">
        <v>0</v>
      </c>
      <c r="W12" s="9" t="s">
        <v>40</v>
      </c>
      <c r="X12" s="8" t="s">
        <v>38</v>
      </c>
      <c r="Y12" s="9" t="s">
        <v>39</v>
      </c>
      <c r="Z12" s="8" t="s">
        <v>41</v>
      </c>
      <c r="AA12" s="9" t="s">
        <v>42</v>
      </c>
      <c r="AB12" s="10">
        <v>0.73998500000000011</v>
      </c>
    </row>
    <row r="13" spans="1:28" s="4" customFormat="1" ht="13" x14ac:dyDescent="0.3">
      <c r="A13" s="5">
        <v>918</v>
      </c>
      <c r="B13" s="6" t="s">
        <v>60</v>
      </c>
      <c r="C13" s="7">
        <v>43654</v>
      </c>
      <c r="D13" s="8">
        <v>26</v>
      </c>
      <c r="E13" s="9" t="s">
        <v>45</v>
      </c>
      <c r="F13" s="8" t="s">
        <v>61</v>
      </c>
      <c r="G13" s="11" t="s">
        <v>62</v>
      </c>
      <c r="H13" s="8" t="str">
        <f>"000010"</f>
        <v>000010</v>
      </c>
      <c r="I13" s="7">
        <v>43191</v>
      </c>
      <c r="J13" s="8" t="str">
        <f>"000030"</f>
        <v>000030</v>
      </c>
      <c r="K13" s="7">
        <v>43074</v>
      </c>
      <c r="L13" s="8" t="str">
        <f>"000120"</f>
        <v>000120</v>
      </c>
      <c r="M13" s="7">
        <v>43074</v>
      </c>
      <c r="N13" s="8">
        <v>15</v>
      </c>
      <c r="O13" s="8" t="str">
        <f>"003340"</f>
        <v>003340</v>
      </c>
      <c r="P13" s="7">
        <v>43650</v>
      </c>
      <c r="Q13" s="12">
        <v>31.11844</v>
      </c>
      <c r="R13" s="12">
        <v>4.6258299999999997</v>
      </c>
      <c r="S13" s="12">
        <v>26.492609999999999</v>
      </c>
      <c r="T13" s="8">
        <v>108</v>
      </c>
      <c r="U13" s="7">
        <v>43654</v>
      </c>
      <c r="V13" s="8">
        <v>0</v>
      </c>
      <c r="W13" s="11" t="s">
        <v>40</v>
      </c>
      <c r="X13" s="8" t="s">
        <v>63</v>
      </c>
      <c r="Y13" s="11" t="s">
        <v>64</v>
      </c>
      <c r="Z13" s="8" t="s">
        <v>41</v>
      </c>
      <c r="AA13" s="11" t="s">
        <v>42</v>
      </c>
      <c r="AB13" s="12">
        <f t="shared" ref="AB13:AB27" si="1">Q13/100</f>
        <v>0.31118439999999997</v>
      </c>
    </row>
    <row r="14" spans="1:28" s="4" customFormat="1" ht="13" x14ac:dyDescent="0.3">
      <c r="A14" s="5">
        <v>919</v>
      </c>
      <c r="B14" s="6" t="s">
        <v>60</v>
      </c>
      <c r="C14" s="7">
        <v>43671</v>
      </c>
      <c r="D14" s="8">
        <v>26</v>
      </c>
      <c r="E14" s="9" t="s">
        <v>45</v>
      </c>
      <c r="F14" s="8" t="s">
        <v>65</v>
      </c>
      <c r="G14" s="11" t="s">
        <v>66</v>
      </c>
      <c r="H14" s="8" t="str">
        <f>"000263"</f>
        <v>000263</v>
      </c>
      <c r="I14" s="7">
        <v>42444</v>
      </c>
      <c r="J14" s="8" t="str">
        <f>"000048"</f>
        <v>000048</v>
      </c>
      <c r="K14" s="7">
        <v>43138</v>
      </c>
      <c r="L14" s="8" t="str">
        <f>"000191"</f>
        <v>000191</v>
      </c>
      <c r="M14" s="7">
        <v>43138</v>
      </c>
      <c r="N14" s="8">
        <v>16</v>
      </c>
      <c r="O14" s="8" t="str">
        <f>"003873"</f>
        <v>003873</v>
      </c>
      <c r="P14" s="7">
        <v>43666</v>
      </c>
      <c r="Q14" s="12">
        <v>4.7431299999999998</v>
      </c>
      <c r="R14" s="12">
        <v>0.64585000000000004</v>
      </c>
      <c r="S14" s="12">
        <v>4.0972799999999996</v>
      </c>
      <c r="T14" s="8">
        <v>125</v>
      </c>
      <c r="U14" s="7">
        <v>43671</v>
      </c>
      <c r="V14" s="8">
        <v>0</v>
      </c>
      <c r="W14" s="11" t="s">
        <v>67</v>
      </c>
      <c r="X14" s="8" t="s">
        <v>34</v>
      </c>
      <c r="Y14" s="11" t="s">
        <v>35</v>
      </c>
      <c r="Z14" s="8" t="s">
        <v>41</v>
      </c>
      <c r="AA14" s="11" t="s">
        <v>42</v>
      </c>
      <c r="AB14" s="12">
        <f t="shared" si="1"/>
        <v>4.7431299999999996E-2</v>
      </c>
    </row>
    <row r="15" spans="1:28" s="4" customFormat="1" ht="13" x14ac:dyDescent="0.3">
      <c r="A15" s="5">
        <v>920</v>
      </c>
      <c r="B15" s="6" t="s">
        <v>68</v>
      </c>
      <c r="C15" s="7">
        <v>43679</v>
      </c>
      <c r="D15" s="8">
        <v>26</v>
      </c>
      <c r="E15" s="9" t="s">
        <v>45</v>
      </c>
      <c r="F15" s="8" t="s">
        <v>46</v>
      </c>
      <c r="G15" s="11" t="s">
        <v>47</v>
      </c>
      <c r="H15" s="8" t="str">
        <f>"000021"</f>
        <v>000021</v>
      </c>
      <c r="I15" s="7">
        <v>42625</v>
      </c>
      <c r="J15" s="8" t="str">
        <f>"000054"</f>
        <v>000054</v>
      </c>
      <c r="K15" s="7">
        <v>43782</v>
      </c>
      <c r="L15" s="8" t="str">
        <f>"000052"</f>
        <v>000052</v>
      </c>
      <c r="M15" s="7">
        <v>43782</v>
      </c>
      <c r="N15" s="8">
        <v>16</v>
      </c>
      <c r="O15" s="8" t="str">
        <f>"006349"</f>
        <v>006349</v>
      </c>
      <c r="P15" s="7">
        <v>43791</v>
      </c>
      <c r="Q15" s="12">
        <v>8.04636</v>
      </c>
      <c r="R15" s="12">
        <v>1.11477</v>
      </c>
      <c r="S15" s="12">
        <v>6.9315899999999999</v>
      </c>
      <c r="T15" s="8">
        <v>138</v>
      </c>
      <c r="U15" s="7">
        <v>43679</v>
      </c>
      <c r="V15" s="8">
        <v>9980796171</v>
      </c>
      <c r="W15" s="11" t="s">
        <v>48</v>
      </c>
      <c r="X15" s="8" t="s">
        <v>29</v>
      </c>
      <c r="Y15" s="11" t="s">
        <v>30</v>
      </c>
      <c r="Z15" s="8" t="s">
        <v>43</v>
      </c>
      <c r="AA15" s="11" t="s">
        <v>44</v>
      </c>
      <c r="AB15" s="12">
        <f t="shared" si="1"/>
        <v>8.0463599999999996E-2</v>
      </c>
    </row>
    <row r="16" spans="1:28" s="4" customFormat="1" ht="13" x14ac:dyDescent="0.3">
      <c r="A16" s="5">
        <v>921</v>
      </c>
      <c r="B16" s="6" t="s">
        <v>68</v>
      </c>
      <c r="C16" s="7">
        <v>43696</v>
      </c>
      <c r="D16" s="8">
        <v>26</v>
      </c>
      <c r="E16" s="9" t="s">
        <v>45</v>
      </c>
      <c r="F16" s="8" t="s">
        <v>69</v>
      </c>
      <c r="G16" s="11" t="s">
        <v>70</v>
      </c>
      <c r="H16" s="8" t="str">
        <f>"000417"</f>
        <v>000417</v>
      </c>
      <c r="I16" s="7">
        <v>43532</v>
      </c>
      <c r="J16" s="8" t="str">
        <f>"000034"</f>
        <v>000034</v>
      </c>
      <c r="K16" s="7">
        <v>43670</v>
      </c>
      <c r="L16" s="8" t="str">
        <f>"000101"</f>
        <v>000101</v>
      </c>
      <c r="M16" s="7">
        <v>43670</v>
      </c>
      <c r="N16" s="8">
        <v>18</v>
      </c>
      <c r="O16" s="8" t="str">
        <f>"004448"</f>
        <v>004448</v>
      </c>
      <c r="P16" s="7">
        <v>43690</v>
      </c>
      <c r="Q16" s="12">
        <v>39.869070000000001</v>
      </c>
      <c r="R16" s="12">
        <v>4.3933</v>
      </c>
      <c r="S16" s="12">
        <v>35.475769999999997</v>
      </c>
      <c r="T16" s="8">
        <v>159</v>
      </c>
      <c r="U16" s="7">
        <v>43696</v>
      </c>
      <c r="V16" s="8">
        <v>8884570445</v>
      </c>
      <c r="W16" s="11" t="s">
        <v>71</v>
      </c>
      <c r="X16" s="8" t="s">
        <v>38</v>
      </c>
      <c r="Y16" s="11" t="s">
        <v>39</v>
      </c>
      <c r="Z16" s="8" t="s">
        <v>41</v>
      </c>
      <c r="AA16" s="11" t="s">
        <v>42</v>
      </c>
      <c r="AB16" s="12">
        <f t="shared" si="1"/>
        <v>0.39869070000000001</v>
      </c>
    </row>
    <row r="17" spans="1:28" s="4" customFormat="1" ht="13" x14ac:dyDescent="0.3">
      <c r="A17" s="5">
        <v>922</v>
      </c>
      <c r="B17" s="6" t="s">
        <v>68</v>
      </c>
      <c r="C17" s="7">
        <v>43704</v>
      </c>
      <c r="D17" s="8">
        <v>26</v>
      </c>
      <c r="E17" s="9" t="s">
        <v>45</v>
      </c>
      <c r="F17" s="8" t="s">
        <v>72</v>
      </c>
      <c r="G17" s="11" t="s">
        <v>73</v>
      </c>
      <c r="H17" s="8" t="str">
        <f>"000096"</f>
        <v>000096</v>
      </c>
      <c r="I17" s="7">
        <v>42982</v>
      </c>
      <c r="J17" s="8" t="str">
        <f>"000074"</f>
        <v>000074</v>
      </c>
      <c r="K17" s="7">
        <v>43180</v>
      </c>
      <c r="L17" s="8" t="str">
        <f>"000250"</f>
        <v>000250</v>
      </c>
      <c r="M17" s="7">
        <v>43180</v>
      </c>
      <c r="N17" s="8">
        <v>17</v>
      </c>
      <c r="O17" s="8" t="str">
        <f>"004542"</f>
        <v>004542</v>
      </c>
      <c r="P17" s="7">
        <v>43693</v>
      </c>
      <c r="Q17" s="12">
        <v>41.285550000000001</v>
      </c>
      <c r="R17" s="12">
        <v>5.44895</v>
      </c>
      <c r="S17" s="12">
        <v>35.836599999999997</v>
      </c>
      <c r="T17" s="8">
        <v>166</v>
      </c>
      <c r="U17" s="7">
        <v>43704</v>
      </c>
      <c r="V17" s="8">
        <v>0</v>
      </c>
      <c r="W17" s="11" t="s">
        <v>74</v>
      </c>
      <c r="X17" s="8" t="s">
        <v>34</v>
      </c>
      <c r="Y17" s="11" t="s">
        <v>35</v>
      </c>
      <c r="Z17" s="8" t="s">
        <v>41</v>
      </c>
      <c r="AA17" s="11" t="s">
        <v>42</v>
      </c>
      <c r="AB17" s="12">
        <f t="shared" si="1"/>
        <v>0.41285549999999999</v>
      </c>
    </row>
    <row r="18" spans="1:28" s="4" customFormat="1" ht="13" x14ac:dyDescent="0.3">
      <c r="A18" s="5">
        <v>923</v>
      </c>
      <c r="B18" s="6" t="s">
        <v>75</v>
      </c>
      <c r="C18" s="7">
        <v>43714</v>
      </c>
      <c r="D18" s="8">
        <v>26</v>
      </c>
      <c r="E18" s="9" t="s">
        <v>45</v>
      </c>
      <c r="F18" s="8" t="s">
        <v>76</v>
      </c>
      <c r="G18" s="11" t="s">
        <v>77</v>
      </c>
      <c r="H18" s="8" t="str">
        <f>"000177"</f>
        <v>000177</v>
      </c>
      <c r="I18" s="7">
        <v>42816</v>
      </c>
      <c r="J18" s="8" t="str">
        <f>"000033"</f>
        <v>000033</v>
      </c>
      <c r="K18" s="7">
        <v>43092</v>
      </c>
      <c r="L18" s="8" t="str">
        <f>"000138"</f>
        <v>000138</v>
      </c>
      <c r="M18" s="7">
        <v>43095</v>
      </c>
      <c r="N18" s="8">
        <v>17</v>
      </c>
      <c r="O18" s="8" t="str">
        <f>"004866"</f>
        <v>004866</v>
      </c>
      <c r="P18" s="7">
        <v>43707</v>
      </c>
      <c r="Q18" s="12">
        <v>3.0733100000000002</v>
      </c>
      <c r="R18" s="12">
        <v>0.32617000000000002</v>
      </c>
      <c r="S18" s="12">
        <v>2.7471399999999999</v>
      </c>
      <c r="T18" s="8">
        <v>175</v>
      </c>
      <c r="U18" s="7">
        <v>43714</v>
      </c>
      <c r="V18" s="8">
        <v>0</v>
      </c>
      <c r="W18" s="11" t="s">
        <v>78</v>
      </c>
      <c r="X18" s="8" t="s">
        <v>34</v>
      </c>
      <c r="Y18" s="11" t="s">
        <v>35</v>
      </c>
      <c r="Z18" s="8" t="s">
        <v>41</v>
      </c>
      <c r="AA18" s="11" t="s">
        <v>42</v>
      </c>
      <c r="AB18" s="12">
        <f t="shared" si="1"/>
        <v>3.0733100000000003E-2</v>
      </c>
    </row>
    <row r="19" spans="1:28" s="4" customFormat="1" ht="13" x14ac:dyDescent="0.3">
      <c r="A19" s="5">
        <v>924</v>
      </c>
      <c r="B19" s="6" t="s">
        <v>75</v>
      </c>
      <c r="C19" s="7">
        <v>43719</v>
      </c>
      <c r="D19" s="8">
        <v>26</v>
      </c>
      <c r="E19" s="9" t="s">
        <v>45</v>
      </c>
      <c r="F19" s="8" t="s">
        <v>79</v>
      </c>
      <c r="G19" s="11" t="s">
        <v>80</v>
      </c>
      <c r="H19" s="8" t="str">
        <f>"000049"</f>
        <v>000049</v>
      </c>
      <c r="I19" s="7">
        <v>43699</v>
      </c>
      <c r="J19" s="8" t="str">
        <f>"000046"</f>
        <v>000046</v>
      </c>
      <c r="K19" s="7">
        <v>43699</v>
      </c>
      <c r="L19" s="8" t="str">
        <f>"000126"</f>
        <v>000126</v>
      </c>
      <c r="M19" s="7">
        <v>43699</v>
      </c>
      <c r="N19" s="8">
        <v>19</v>
      </c>
      <c r="O19" s="8" t="str">
        <f>"004972"</f>
        <v>004972</v>
      </c>
      <c r="P19" s="7">
        <v>43717</v>
      </c>
      <c r="Q19" s="12">
        <v>99.166589999999999</v>
      </c>
      <c r="R19" s="12">
        <v>11.591010000000001</v>
      </c>
      <c r="S19" s="12">
        <v>87.575580000000002</v>
      </c>
      <c r="T19" s="8">
        <v>182</v>
      </c>
      <c r="U19" s="7">
        <v>43719</v>
      </c>
      <c r="V19" s="8">
        <v>9448205866</v>
      </c>
      <c r="W19" s="11" t="s">
        <v>81</v>
      </c>
      <c r="X19" s="8" t="s">
        <v>82</v>
      </c>
      <c r="Y19" s="11" t="s">
        <v>83</v>
      </c>
      <c r="Z19" s="8" t="s">
        <v>41</v>
      </c>
      <c r="AA19" s="11" t="s">
        <v>42</v>
      </c>
      <c r="AB19" s="12">
        <f t="shared" si="1"/>
        <v>0.99166589999999999</v>
      </c>
    </row>
    <row r="20" spans="1:28" s="4" customFormat="1" ht="13" x14ac:dyDescent="0.3">
      <c r="A20" s="5">
        <v>925</v>
      </c>
      <c r="B20" s="6" t="s">
        <v>75</v>
      </c>
      <c r="C20" s="7">
        <v>43721</v>
      </c>
      <c r="D20" s="8">
        <v>26</v>
      </c>
      <c r="E20" s="9" t="s">
        <v>45</v>
      </c>
      <c r="F20" s="8" t="s">
        <v>84</v>
      </c>
      <c r="G20" s="11" t="s">
        <v>85</v>
      </c>
      <c r="H20" s="8" t="str">
        <f>"000127"</f>
        <v>000127</v>
      </c>
      <c r="I20" s="7">
        <v>43002</v>
      </c>
      <c r="J20" s="8" t="str">
        <f>"000037"</f>
        <v>000037</v>
      </c>
      <c r="K20" s="7">
        <v>43684</v>
      </c>
      <c r="L20" s="8" t="str">
        <f>"000113"</f>
        <v>000113</v>
      </c>
      <c r="M20" s="7">
        <v>43684</v>
      </c>
      <c r="N20" s="8">
        <v>17</v>
      </c>
      <c r="O20" s="8" t="str">
        <f>"005097"</f>
        <v>005097</v>
      </c>
      <c r="P20" s="7">
        <v>43720</v>
      </c>
      <c r="Q20" s="12">
        <v>22.896640000000001</v>
      </c>
      <c r="R20" s="12">
        <v>1.5481100000000001</v>
      </c>
      <c r="S20" s="12">
        <v>21.34853</v>
      </c>
      <c r="T20" s="8">
        <v>185</v>
      </c>
      <c r="U20" s="7">
        <v>43721</v>
      </c>
      <c r="V20" s="8">
        <v>9880133688</v>
      </c>
      <c r="W20" s="11" t="s">
        <v>86</v>
      </c>
      <c r="X20" s="8" t="s">
        <v>31</v>
      </c>
      <c r="Y20" s="11" t="s">
        <v>32</v>
      </c>
      <c r="Z20" s="8" t="s">
        <v>41</v>
      </c>
      <c r="AA20" s="11" t="s">
        <v>42</v>
      </c>
      <c r="AB20" s="12">
        <f t="shared" si="1"/>
        <v>0.22896640000000001</v>
      </c>
    </row>
    <row r="21" spans="1:28" s="4" customFormat="1" ht="13" x14ac:dyDescent="0.3">
      <c r="A21" s="5">
        <v>926</v>
      </c>
      <c r="B21" s="6" t="s">
        <v>75</v>
      </c>
      <c r="C21" s="7">
        <v>43726</v>
      </c>
      <c r="D21" s="8">
        <v>26</v>
      </c>
      <c r="E21" s="9" t="s">
        <v>45</v>
      </c>
      <c r="F21" s="8" t="s">
        <v>87</v>
      </c>
      <c r="G21" s="11" t="s">
        <v>88</v>
      </c>
      <c r="H21" s="8" t="str">
        <f>"000002"</f>
        <v>000002</v>
      </c>
      <c r="I21" s="7">
        <v>43588</v>
      </c>
      <c r="J21" s="8" t="str">
        <f>"000026"</f>
        <v>000026</v>
      </c>
      <c r="K21" s="7">
        <v>43672</v>
      </c>
      <c r="L21" s="8" t="str">
        <f>"000026"</f>
        <v>000026</v>
      </c>
      <c r="M21" s="7">
        <v>43672</v>
      </c>
      <c r="N21" s="8">
        <v>18</v>
      </c>
      <c r="O21" s="8" t="str">
        <f>"005085"</f>
        <v>005085</v>
      </c>
      <c r="P21" s="7">
        <v>43720</v>
      </c>
      <c r="Q21" s="12">
        <v>21.323239999999998</v>
      </c>
      <c r="R21" s="12">
        <v>2.11435</v>
      </c>
      <c r="S21" s="12">
        <v>19.20889</v>
      </c>
      <c r="T21" s="8">
        <v>191</v>
      </c>
      <c r="U21" s="7">
        <v>43726</v>
      </c>
      <c r="V21" s="8">
        <v>9980796171</v>
      </c>
      <c r="W21" s="11" t="s">
        <v>89</v>
      </c>
      <c r="X21" s="8" t="s">
        <v>90</v>
      </c>
      <c r="Y21" s="11" t="s">
        <v>91</v>
      </c>
      <c r="Z21" s="8" t="s">
        <v>43</v>
      </c>
      <c r="AA21" s="11" t="s">
        <v>44</v>
      </c>
      <c r="AB21" s="12">
        <f t="shared" si="1"/>
        <v>0.21323239999999999</v>
      </c>
    </row>
    <row r="22" spans="1:28" s="4" customFormat="1" ht="13" x14ac:dyDescent="0.3">
      <c r="A22" s="5">
        <v>927</v>
      </c>
      <c r="B22" s="6" t="s">
        <v>75</v>
      </c>
      <c r="C22" s="7">
        <v>43729</v>
      </c>
      <c r="D22" s="8">
        <v>26</v>
      </c>
      <c r="E22" s="9" t="s">
        <v>45</v>
      </c>
      <c r="F22" s="8" t="s">
        <v>92</v>
      </c>
      <c r="G22" s="11" t="s">
        <v>93</v>
      </c>
      <c r="H22" s="8" t="str">
        <f>"000057"</f>
        <v>000057</v>
      </c>
      <c r="I22" s="7">
        <v>43335</v>
      </c>
      <c r="J22" s="8" t="str">
        <f>"000069"</f>
        <v>000069</v>
      </c>
      <c r="K22" s="7">
        <v>43339</v>
      </c>
      <c r="L22" s="8" t="str">
        <f>"000177"</f>
        <v>000177</v>
      </c>
      <c r="M22" s="7">
        <v>43339</v>
      </c>
      <c r="N22" s="8">
        <v>18</v>
      </c>
      <c r="O22" s="8" t="str">
        <f>"005188"</f>
        <v>005188</v>
      </c>
      <c r="P22" s="7">
        <v>43726</v>
      </c>
      <c r="Q22" s="12">
        <v>54.712769999999999</v>
      </c>
      <c r="R22" s="12">
        <v>2.7903600000000002</v>
      </c>
      <c r="S22" s="12">
        <v>51.922409999999999</v>
      </c>
      <c r="T22" s="8">
        <v>195</v>
      </c>
      <c r="U22" s="7">
        <v>43729</v>
      </c>
      <c r="V22" s="8">
        <v>9845024976</v>
      </c>
      <c r="W22" s="11" t="s">
        <v>94</v>
      </c>
      <c r="X22" s="8" t="s">
        <v>95</v>
      </c>
      <c r="Y22" s="11" t="s">
        <v>96</v>
      </c>
      <c r="Z22" s="8" t="s">
        <v>41</v>
      </c>
      <c r="AA22" s="11" t="s">
        <v>42</v>
      </c>
      <c r="AB22" s="12">
        <f t="shared" si="1"/>
        <v>0.54712769999999999</v>
      </c>
    </row>
    <row r="23" spans="1:28" s="4" customFormat="1" ht="13" x14ac:dyDescent="0.3">
      <c r="A23" s="5">
        <v>928</v>
      </c>
      <c r="B23" s="6" t="s">
        <v>75</v>
      </c>
      <c r="C23" s="7">
        <v>43729</v>
      </c>
      <c r="D23" s="8">
        <v>26</v>
      </c>
      <c r="E23" s="9" t="s">
        <v>45</v>
      </c>
      <c r="F23" s="8" t="s">
        <v>97</v>
      </c>
      <c r="G23" s="11" t="s">
        <v>98</v>
      </c>
      <c r="H23" s="8" t="str">
        <f>"000053"</f>
        <v>000053</v>
      </c>
      <c r="I23" s="7">
        <v>43335</v>
      </c>
      <c r="J23" s="8" t="str">
        <f>"000072"</f>
        <v>000072</v>
      </c>
      <c r="K23" s="7">
        <v>43339</v>
      </c>
      <c r="L23" s="8" t="str">
        <f>"000178"</f>
        <v>000178</v>
      </c>
      <c r="M23" s="7">
        <v>43339</v>
      </c>
      <c r="N23" s="8">
        <v>18</v>
      </c>
      <c r="O23" s="8" t="str">
        <f>"005189"</f>
        <v>005189</v>
      </c>
      <c r="P23" s="7">
        <v>43726</v>
      </c>
      <c r="Q23" s="12">
        <v>15.36342</v>
      </c>
      <c r="R23" s="12">
        <v>0.78351999999999999</v>
      </c>
      <c r="S23" s="12">
        <v>14.5799</v>
      </c>
      <c r="T23" s="8">
        <v>195</v>
      </c>
      <c r="U23" s="7">
        <v>43729</v>
      </c>
      <c r="V23" s="8">
        <v>9845024976</v>
      </c>
      <c r="W23" s="11" t="s">
        <v>94</v>
      </c>
      <c r="X23" s="8" t="s">
        <v>95</v>
      </c>
      <c r="Y23" s="11" t="s">
        <v>96</v>
      </c>
      <c r="Z23" s="8" t="s">
        <v>41</v>
      </c>
      <c r="AA23" s="11" t="s">
        <v>42</v>
      </c>
      <c r="AB23" s="12">
        <f t="shared" si="1"/>
        <v>0.1536342</v>
      </c>
    </row>
    <row r="24" spans="1:28" s="4" customFormat="1" ht="13" x14ac:dyDescent="0.3">
      <c r="A24" s="5">
        <v>929</v>
      </c>
      <c r="B24" s="6" t="s">
        <v>75</v>
      </c>
      <c r="C24" s="7">
        <v>43729</v>
      </c>
      <c r="D24" s="8">
        <v>26</v>
      </c>
      <c r="E24" s="9" t="s">
        <v>45</v>
      </c>
      <c r="F24" s="8" t="s">
        <v>99</v>
      </c>
      <c r="G24" s="11" t="s">
        <v>100</v>
      </c>
      <c r="H24" s="8" t="str">
        <f>"000059"</f>
        <v>000059</v>
      </c>
      <c r="I24" s="7">
        <v>43335</v>
      </c>
      <c r="J24" s="8" t="str">
        <f>"000070"</f>
        <v>000070</v>
      </c>
      <c r="K24" s="7">
        <v>43339</v>
      </c>
      <c r="L24" s="8" t="str">
        <f>"000180"</f>
        <v>000180</v>
      </c>
      <c r="M24" s="7">
        <v>43339</v>
      </c>
      <c r="N24" s="8">
        <v>18</v>
      </c>
      <c r="O24" s="8" t="str">
        <f>"005191"</f>
        <v>005191</v>
      </c>
      <c r="P24" s="7">
        <v>43726</v>
      </c>
      <c r="Q24" s="12">
        <v>54.782769999999999</v>
      </c>
      <c r="R24" s="12">
        <v>2.79393</v>
      </c>
      <c r="S24" s="12">
        <v>51.988840000000003</v>
      </c>
      <c r="T24" s="8">
        <v>195</v>
      </c>
      <c r="U24" s="7">
        <v>43729</v>
      </c>
      <c r="V24" s="8">
        <v>9845024976</v>
      </c>
      <c r="W24" s="11" t="s">
        <v>94</v>
      </c>
      <c r="X24" s="8" t="s">
        <v>95</v>
      </c>
      <c r="Y24" s="11" t="s">
        <v>96</v>
      </c>
      <c r="Z24" s="8" t="s">
        <v>41</v>
      </c>
      <c r="AA24" s="11" t="s">
        <v>42</v>
      </c>
      <c r="AB24" s="12">
        <f t="shared" si="1"/>
        <v>0.54782770000000003</v>
      </c>
    </row>
    <row r="25" spans="1:28" s="4" customFormat="1" ht="13" x14ac:dyDescent="0.3">
      <c r="A25" s="5">
        <v>930</v>
      </c>
      <c r="B25" s="6" t="s">
        <v>75</v>
      </c>
      <c r="C25" s="7">
        <v>43729</v>
      </c>
      <c r="D25" s="8">
        <v>26</v>
      </c>
      <c r="E25" s="9" t="s">
        <v>45</v>
      </c>
      <c r="F25" s="8" t="s">
        <v>101</v>
      </c>
      <c r="G25" s="11" t="s">
        <v>102</v>
      </c>
      <c r="H25" s="8" t="str">
        <f>"000058"</f>
        <v>000058</v>
      </c>
      <c r="I25" s="7">
        <v>43335</v>
      </c>
      <c r="J25" s="8" t="str">
        <f>"000068"</f>
        <v>000068</v>
      </c>
      <c r="K25" s="7">
        <v>43339</v>
      </c>
      <c r="L25" s="8" t="str">
        <f>"000181"</f>
        <v>000181</v>
      </c>
      <c r="M25" s="7">
        <v>43339</v>
      </c>
      <c r="N25" s="8">
        <v>18</v>
      </c>
      <c r="O25" s="8" t="str">
        <f>"005192"</f>
        <v>005192</v>
      </c>
      <c r="P25" s="7">
        <v>43726</v>
      </c>
      <c r="Q25" s="12">
        <v>54.650469999999999</v>
      </c>
      <c r="R25" s="12">
        <v>2.7871600000000001</v>
      </c>
      <c r="S25" s="12">
        <v>51.863309999999998</v>
      </c>
      <c r="T25" s="8">
        <v>195</v>
      </c>
      <c r="U25" s="7">
        <v>43729</v>
      </c>
      <c r="V25" s="8">
        <v>9845024976</v>
      </c>
      <c r="W25" s="11" t="s">
        <v>94</v>
      </c>
      <c r="X25" s="8" t="s">
        <v>95</v>
      </c>
      <c r="Y25" s="11" t="s">
        <v>96</v>
      </c>
      <c r="Z25" s="8" t="s">
        <v>41</v>
      </c>
      <c r="AA25" s="11" t="s">
        <v>42</v>
      </c>
      <c r="AB25" s="12">
        <f t="shared" si="1"/>
        <v>0.54650469999999995</v>
      </c>
    </row>
    <row r="26" spans="1:28" s="4" customFormat="1" ht="13" x14ac:dyDescent="0.3">
      <c r="A26" s="5">
        <v>931</v>
      </c>
      <c r="B26" s="6" t="s">
        <v>75</v>
      </c>
      <c r="C26" s="7">
        <v>43732</v>
      </c>
      <c r="D26" s="8">
        <v>26</v>
      </c>
      <c r="E26" s="9" t="s">
        <v>45</v>
      </c>
      <c r="F26" s="8" t="s">
        <v>103</v>
      </c>
      <c r="G26" s="11" t="s">
        <v>104</v>
      </c>
      <c r="H26" s="8" t="str">
        <f>"000237"</f>
        <v>000237</v>
      </c>
      <c r="I26" s="7">
        <v>43206</v>
      </c>
      <c r="J26" s="8" t="str">
        <f>"000027"</f>
        <v>000027</v>
      </c>
      <c r="K26" s="7">
        <v>43207</v>
      </c>
      <c r="L26" s="8" t="str">
        <f>"000038"</f>
        <v>000038</v>
      </c>
      <c r="M26" s="7">
        <v>43207</v>
      </c>
      <c r="N26" s="8">
        <v>17</v>
      </c>
      <c r="O26" s="8" t="str">
        <f>"005262"</f>
        <v>005262</v>
      </c>
      <c r="P26" s="7">
        <v>43728</v>
      </c>
      <c r="Q26" s="12">
        <v>14.69617</v>
      </c>
      <c r="R26" s="12">
        <v>1.7848900000000001</v>
      </c>
      <c r="S26" s="12">
        <v>12.91128</v>
      </c>
      <c r="T26" s="8">
        <v>199</v>
      </c>
      <c r="U26" s="7">
        <v>43732</v>
      </c>
      <c r="V26" s="8">
        <v>0</v>
      </c>
      <c r="W26" s="11" t="s">
        <v>105</v>
      </c>
      <c r="X26" s="8" t="s">
        <v>34</v>
      </c>
      <c r="Y26" s="11" t="s">
        <v>35</v>
      </c>
      <c r="Z26" s="8" t="s">
        <v>41</v>
      </c>
      <c r="AA26" s="11" t="s">
        <v>42</v>
      </c>
      <c r="AB26" s="12">
        <f t="shared" si="1"/>
        <v>0.1469617</v>
      </c>
    </row>
    <row r="27" spans="1:28" s="4" customFormat="1" ht="13" x14ac:dyDescent="0.3">
      <c r="A27" s="5">
        <v>932</v>
      </c>
      <c r="B27" s="6" t="s">
        <v>75</v>
      </c>
      <c r="C27" s="7">
        <v>43732</v>
      </c>
      <c r="D27" s="8">
        <v>26</v>
      </c>
      <c r="E27" s="9" t="s">
        <v>45</v>
      </c>
      <c r="F27" s="8" t="s">
        <v>46</v>
      </c>
      <c r="G27" s="11" t="s">
        <v>47</v>
      </c>
      <c r="H27" s="8" t="str">
        <f>"000021"</f>
        <v>000021</v>
      </c>
      <c r="I27" s="7">
        <v>42625</v>
      </c>
      <c r="J27" s="8" t="str">
        <f>"000054"</f>
        <v>000054</v>
      </c>
      <c r="K27" s="7">
        <v>43782</v>
      </c>
      <c r="L27" s="8" t="str">
        <f>"000052"</f>
        <v>000052</v>
      </c>
      <c r="M27" s="7">
        <v>43782</v>
      </c>
      <c r="N27" s="8">
        <v>16</v>
      </c>
      <c r="O27" s="8" t="str">
        <f>"006349"</f>
        <v>006349</v>
      </c>
      <c r="P27" s="7">
        <v>43791</v>
      </c>
      <c r="Q27" s="12">
        <v>8.04636</v>
      </c>
      <c r="R27" s="12">
        <v>0.96877000000000002</v>
      </c>
      <c r="S27" s="12">
        <v>7.0775899999999998</v>
      </c>
      <c r="T27" s="8">
        <v>200</v>
      </c>
      <c r="U27" s="7">
        <v>43732</v>
      </c>
      <c r="V27" s="8">
        <v>9980796171</v>
      </c>
      <c r="W27" s="11" t="s">
        <v>48</v>
      </c>
      <c r="X27" s="8" t="s">
        <v>29</v>
      </c>
      <c r="Y27" s="11" t="s">
        <v>30</v>
      </c>
      <c r="Z27" s="8" t="s">
        <v>43</v>
      </c>
      <c r="AA27" s="11" t="s">
        <v>44</v>
      </c>
      <c r="AB27" s="12">
        <f t="shared" si="1"/>
        <v>8.0463599999999996E-2</v>
      </c>
    </row>
    <row r="28" spans="1:28" s="4" customFormat="1" ht="13" x14ac:dyDescent="0.3">
      <c r="A28" s="5">
        <v>933</v>
      </c>
      <c r="B28" s="6" t="s">
        <v>106</v>
      </c>
      <c r="C28" s="7">
        <v>43762</v>
      </c>
      <c r="D28" s="5">
        <v>26</v>
      </c>
      <c r="E28" s="9" t="s">
        <v>45</v>
      </c>
      <c r="F28" s="8" t="s">
        <v>107</v>
      </c>
      <c r="G28" s="9" t="s">
        <v>108</v>
      </c>
      <c r="H28" s="8" t="str">
        <f>"000238"</f>
        <v>000238</v>
      </c>
      <c r="I28" s="7">
        <v>43206</v>
      </c>
      <c r="J28" s="8" t="str">
        <f>"000026"</f>
        <v>000026</v>
      </c>
      <c r="K28" s="7">
        <v>43206</v>
      </c>
      <c r="L28" s="8" t="str">
        <f>"000035"</f>
        <v>000035</v>
      </c>
      <c r="M28" s="7">
        <v>43206</v>
      </c>
      <c r="N28" s="8">
        <v>17</v>
      </c>
      <c r="O28" s="8" t="str">
        <f>"005870"</f>
        <v>005870</v>
      </c>
      <c r="P28" s="7">
        <v>43757</v>
      </c>
      <c r="Q28" s="10">
        <v>14.79636</v>
      </c>
      <c r="R28" s="10">
        <v>1.78301</v>
      </c>
      <c r="S28" s="10">
        <v>13.013350000000001</v>
      </c>
      <c r="T28" s="8">
        <v>13</v>
      </c>
      <c r="U28" s="7">
        <v>43762</v>
      </c>
      <c r="V28" s="8">
        <v>0</v>
      </c>
      <c r="W28" s="9" t="s">
        <v>105</v>
      </c>
      <c r="X28" s="8" t="s">
        <v>34</v>
      </c>
      <c r="Y28" s="9" t="s">
        <v>35</v>
      </c>
      <c r="Z28" s="8" t="s">
        <v>41</v>
      </c>
      <c r="AA28" s="9" t="s">
        <v>42</v>
      </c>
      <c r="AB28" s="10">
        <v>0.1479636</v>
      </c>
    </row>
    <row r="29" spans="1:28" s="4" customFormat="1" ht="13" x14ac:dyDescent="0.3">
      <c r="A29" s="5">
        <v>934</v>
      </c>
      <c r="B29" s="6" t="s">
        <v>109</v>
      </c>
      <c r="C29" s="7">
        <v>43787</v>
      </c>
      <c r="D29" s="5">
        <v>26</v>
      </c>
      <c r="E29" s="9" t="s">
        <v>45</v>
      </c>
      <c r="F29" s="8" t="s">
        <v>110</v>
      </c>
      <c r="G29" s="9" t="s">
        <v>111</v>
      </c>
      <c r="H29" s="8" t="str">
        <f>"000378"</f>
        <v>000378</v>
      </c>
      <c r="I29" s="7">
        <v>43519</v>
      </c>
      <c r="J29" s="8" t="str">
        <f>"000051"</f>
        <v>000051</v>
      </c>
      <c r="K29" s="7">
        <v>43719</v>
      </c>
      <c r="L29" s="8" t="str">
        <f>"000134"</f>
        <v>000134</v>
      </c>
      <c r="M29" s="7">
        <v>43719</v>
      </c>
      <c r="N29" s="8">
        <v>18</v>
      </c>
      <c r="O29" s="8" t="str">
        <f>"006194"</f>
        <v>006194</v>
      </c>
      <c r="P29" s="7">
        <v>43781</v>
      </c>
      <c r="Q29" s="10">
        <v>48.688659999999999</v>
      </c>
      <c r="R29" s="10">
        <v>23.688659999999999</v>
      </c>
      <c r="S29" s="10">
        <v>25</v>
      </c>
      <c r="T29" s="8">
        <v>13</v>
      </c>
      <c r="U29" s="7">
        <v>43787</v>
      </c>
      <c r="V29" s="8">
        <v>9341053388</v>
      </c>
      <c r="W29" s="9" t="s">
        <v>112</v>
      </c>
      <c r="X29" s="8" t="s">
        <v>113</v>
      </c>
      <c r="Y29" s="9" t="s">
        <v>114</v>
      </c>
      <c r="Z29" s="8" t="s">
        <v>41</v>
      </c>
      <c r="AA29" s="9" t="s">
        <v>42</v>
      </c>
      <c r="AB29" s="10">
        <v>0.4868866</v>
      </c>
    </row>
    <row r="30" spans="1:28" s="4" customFormat="1" ht="13" x14ac:dyDescent="0.3">
      <c r="A30" s="5">
        <v>935</v>
      </c>
      <c r="B30" s="6" t="s">
        <v>109</v>
      </c>
      <c r="C30" s="7">
        <v>43795</v>
      </c>
      <c r="D30" s="5">
        <v>26</v>
      </c>
      <c r="E30" s="9" t="s">
        <v>45</v>
      </c>
      <c r="F30" s="8" t="s">
        <v>46</v>
      </c>
      <c r="G30" s="9" t="s">
        <v>47</v>
      </c>
      <c r="H30" s="8" t="str">
        <f>"000021"</f>
        <v>000021</v>
      </c>
      <c r="I30" s="7">
        <v>42625</v>
      </c>
      <c r="J30" s="8" t="str">
        <f>"000054"</f>
        <v>000054</v>
      </c>
      <c r="K30" s="7">
        <v>43782</v>
      </c>
      <c r="L30" s="8" t="str">
        <f>"000052"</f>
        <v>000052</v>
      </c>
      <c r="M30" s="7">
        <v>43782</v>
      </c>
      <c r="N30" s="8">
        <v>16</v>
      </c>
      <c r="O30" s="8" t="str">
        <f>"006349"</f>
        <v>006349</v>
      </c>
      <c r="P30" s="7">
        <v>43791</v>
      </c>
      <c r="Q30" s="10">
        <v>8.04636</v>
      </c>
      <c r="R30" s="10">
        <v>0.96877000000000002</v>
      </c>
      <c r="S30" s="10">
        <v>7.0775899999999998</v>
      </c>
      <c r="T30" s="8">
        <v>13</v>
      </c>
      <c r="U30" s="7">
        <v>43795</v>
      </c>
      <c r="V30" s="8">
        <v>9980796171</v>
      </c>
      <c r="W30" s="9" t="s">
        <v>48</v>
      </c>
      <c r="X30" s="8" t="s">
        <v>29</v>
      </c>
      <c r="Y30" s="9" t="s">
        <v>30</v>
      </c>
      <c r="Z30" s="8" t="s">
        <v>43</v>
      </c>
      <c r="AA30" s="9" t="s">
        <v>44</v>
      </c>
      <c r="AB30" s="10">
        <v>8.0463599999999996E-2</v>
      </c>
    </row>
    <row r="31" spans="1:28" s="4" customFormat="1" ht="13" x14ac:dyDescent="0.3">
      <c r="A31" s="5">
        <v>936</v>
      </c>
      <c r="B31" s="6" t="s">
        <v>115</v>
      </c>
      <c r="C31" s="7">
        <v>43826</v>
      </c>
      <c r="D31" s="5">
        <v>26</v>
      </c>
      <c r="E31" s="9" t="s">
        <v>45</v>
      </c>
      <c r="F31" s="8" t="s">
        <v>116</v>
      </c>
      <c r="G31" s="9" t="s">
        <v>117</v>
      </c>
      <c r="H31" s="8" t="str">
        <f>"000255"</f>
        <v>000255</v>
      </c>
      <c r="I31" s="7">
        <v>43806</v>
      </c>
      <c r="J31" s="8" t="str">
        <f>"000063"</f>
        <v>000063</v>
      </c>
      <c r="K31" s="7">
        <v>43806</v>
      </c>
      <c r="L31" s="8" t="str">
        <f>"000165"</f>
        <v>000165</v>
      </c>
      <c r="M31" s="7">
        <v>43806</v>
      </c>
      <c r="N31" s="8">
        <v>19</v>
      </c>
      <c r="O31" s="8" t="str">
        <f>"006921"</f>
        <v>006921</v>
      </c>
      <c r="P31" s="7">
        <v>43820</v>
      </c>
      <c r="Q31" s="10">
        <v>98.79598</v>
      </c>
      <c r="R31" s="10">
        <v>11.8346</v>
      </c>
      <c r="S31" s="10">
        <v>86.961380000000005</v>
      </c>
      <c r="T31" s="8">
        <v>13</v>
      </c>
      <c r="U31" s="7">
        <v>43826</v>
      </c>
      <c r="V31" s="8">
        <v>0</v>
      </c>
      <c r="W31" s="9" t="s">
        <v>118</v>
      </c>
      <c r="X31" s="8" t="s">
        <v>82</v>
      </c>
      <c r="Y31" s="9" t="s">
        <v>83</v>
      </c>
      <c r="Z31" s="8" t="s">
        <v>41</v>
      </c>
      <c r="AA31" s="9" t="s">
        <v>42</v>
      </c>
      <c r="AB31" s="10">
        <v>0.98795980000000005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2020-01-28T11:40:35Z</dcterms:modified>
</cp:coreProperties>
</file>