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" i="1" l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<sst xmlns="http://schemas.openxmlformats.org/spreadsheetml/2006/main" count="299" uniqueCount="132">
  <si>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</si>
  <si>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</si>
  <si>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</si>
  <si>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</si>
  <si>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</si>
  <si>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</si>
  <si>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</si>
  <si>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</si>
  <si>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</si>
  <si>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</si>
  <si>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</si>
  <si>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</si>
  <si>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</si>
  <si>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</si>
  <si>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</si>
  <si>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</si>
  <si>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</si>
  <si>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</si>
  <si>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</si>
  <si>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</si>
  <si>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</si>
  <si>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</si>
  <si>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</si>
  <si>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</si>
  <si>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</si>
  <si>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</si>
  <si>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</si>
  <si>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</si>
  <si>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</si>
  <si>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</si>
  <si>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</si>
  <si>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P3158</t>
  </si>
  <si>
    <t>SIP Infrastructure Project works</t>
  </si>
  <si>
    <t>June</t>
  </si>
  <si>
    <t>P1771</t>
  </si>
  <si>
    <t>Zone Works - POW Works</t>
  </si>
  <si>
    <t>P0298</t>
  </si>
  <si>
    <t>M and R to Electrical Installations in Parks and Gardens, Playgrounds, Burial Grounds</t>
  </si>
  <si>
    <t>May</t>
  </si>
  <si>
    <t>18per - Works (Bhagyajyothi, Sooru / Neeru Yojane and General) (54 Lakhs / New Wards)</t>
  </si>
  <si>
    <t>P1878</t>
  </si>
  <si>
    <t>P3111</t>
  </si>
  <si>
    <t>State Finance Commission Untied Grant Works</t>
  </si>
  <si>
    <t>ddo089</t>
  </si>
  <si>
    <t xml:space="preserve"> Assistant Executive Engineer Electrical East Zone</t>
  </si>
  <si>
    <t>M/s KRIDL, The Technical Manager-01</t>
  </si>
  <si>
    <t xml:space="preserve">M/s KRIDL, The Technical Manager-01, </t>
  </si>
  <si>
    <t xml:space="preserve">M/s KRIDL, The Technical MAnager-01, </t>
  </si>
  <si>
    <t>ddo081</t>
  </si>
  <si>
    <t xml:space="preserve"> Assistant Executive Engineer Maruthysena Nagar East Zone</t>
  </si>
  <si>
    <t>Kammana Halli</t>
  </si>
  <si>
    <t>028-17-000018</t>
  </si>
  <si>
    <t>Replacement of burntout UG cable, MCB s and timers to electrical installations in parks, play grounds and Burial Grounds in Sarvagnanagara constituency</t>
  </si>
  <si>
    <t>M/s Power-tech Electriclas</t>
  </si>
  <si>
    <t>028-17-000017</t>
  </si>
  <si>
    <t>Annual Maintenace electrical installations of BBMP buildings, schools, maternity homes, community hall coming under Sarvagnanagara and C.V Ramannagara Constitutency.</t>
  </si>
  <si>
    <t>P0294</t>
  </si>
  <si>
    <t>M and R to Electrical Inst in BMP Buildings, Schools, M.Homes, Community Halls, Markets and Others</t>
  </si>
  <si>
    <t>028-18-000008</t>
  </si>
  <si>
    <t>Improvements to Road and Drains Culverts at Janakirama Layout and Surrounding area in Ward No.28, Kammanahalli</t>
  </si>
  <si>
    <t xml:space="preserve">M/s KRIDL, The Technical Managre-01, </t>
  </si>
  <si>
    <t>028-16-000001</t>
  </si>
  <si>
    <t>Operation and Maintenance of street lights at Kammanahalli and Kacharakana halli area ward nos 28 and 29 Package E19 for one year.</t>
  </si>
  <si>
    <t>M/s.Newtech Engineers</t>
  </si>
  <si>
    <t>028-18-000039</t>
  </si>
  <si>
    <t xml:space="preserve">Construction Of culverts In Subbaiahna  Palya and Surrounding Area in Ward No 28 </t>
  </si>
  <si>
    <t>B.P.Shanmugam, No.28, 2nd Cross, Giddappa Block,</t>
  </si>
  <si>
    <t>P3352</t>
  </si>
  <si>
    <t>Developmental works in Sarvagnagar Assembly Constituency</t>
  </si>
  <si>
    <t>028-19-000003</t>
  </si>
  <si>
    <t>COMPREHENSIVE DEVELOPMENT OF ROADS AT JANAKIRAM LAYOUT AND SUBBAIAHNA PALYA AND SURROUNDING AREA IN WARD NO 28</t>
  </si>
  <si>
    <t>028-18-000055</t>
  </si>
  <si>
    <t xml:space="preserve">Comprehensive development of Ramaswamy Palya and surrounding area in Ward No.28. Kammanahalli.  </t>
  </si>
  <si>
    <t xml:space="preserve">M/s KRIDL,  The  Technical Manager-01, </t>
  </si>
  <si>
    <t>028-18-000058</t>
  </si>
  <si>
    <t xml:space="preserve">Comprehensive development of ITC Cross and surrounding area in Ward No.28. Kammanahalli.  </t>
  </si>
  <si>
    <t>028-18-000056</t>
  </si>
  <si>
    <t xml:space="preserve">Comprehensive development of Janakiram Layout and surrounding area in Ward No.28. Kammanahalli. </t>
  </si>
  <si>
    <t>028-18-000060</t>
  </si>
  <si>
    <t xml:space="preserve">Comprehensive development of IOC and surrounding area in Ward No.28. Kammanahalli. </t>
  </si>
  <si>
    <t>028-17-000015</t>
  </si>
  <si>
    <t>Improvements to roads at Kodanda rama temple road in ward no.28, Kammanahalli.</t>
  </si>
  <si>
    <t>N.Amaranathan,</t>
  </si>
  <si>
    <t>July</t>
  </si>
  <si>
    <t>028-15-000002</t>
  </si>
  <si>
    <t>IMPROMENTS TO DRAINS AT GULLAPPA ROAD IN WARD NO 28</t>
  </si>
  <si>
    <t>A</t>
  </si>
  <si>
    <t>G.M.Subramanyam,</t>
  </si>
  <si>
    <t>028-19-000001</t>
  </si>
  <si>
    <t>COMPREHENSIVE DEVELOPMENT OF ROADS AT RAMASWAMY PALYA AND AK COLONY AND SURROUNDING AREA IN WARD NO 28</t>
  </si>
  <si>
    <t>M/s KRIDL, The Technical Manager-01,`</t>
  </si>
  <si>
    <t>028-17-000002</t>
  </si>
  <si>
    <t>Improvements to road and drains near BBMP help centre (Adjacent to play ground in ward no 28 Kammanahalli</t>
  </si>
  <si>
    <t xml:space="preserve">TECHNICAL MANAGER </t>
  </si>
  <si>
    <t>P0541</t>
  </si>
  <si>
    <t>Emergency Reserve Fund</t>
  </si>
  <si>
    <t>028-17-000012</t>
  </si>
  <si>
    <t>Improvements to Gulappa road in ward no.28, Kammanahalli.</t>
  </si>
  <si>
    <t>M.Pradeep,</t>
  </si>
  <si>
    <t>September</t>
  </si>
  <si>
    <t>028-18-000012</t>
  </si>
  <si>
    <t>Improvements to Park Near BBMP Contact Point infront of ward Office of Ward No.28, Kammanahalli</t>
  </si>
  <si>
    <t>M/s KRIDL, The Technical Managaer-01,</t>
  </si>
  <si>
    <t>028-18-000059</t>
  </si>
  <si>
    <t xml:space="preserve">Comprehensive development of Housing Boards colony and surrounding area in Ward No.28. Kammanahalli. </t>
  </si>
  <si>
    <t>M/s KRIDL, The Technical Manager ,</t>
  </si>
  <si>
    <t>028-18-000004</t>
  </si>
  <si>
    <t>Providing Jacketing and Bed protection to SWD H 300(Janaki ram Layout) in W.No.28</t>
  </si>
  <si>
    <t>Sri K.Prakash Babu</t>
  </si>
  <si>
    <t>P3106</t>
  </si>
  <si>
    <t>Nagarothana Works</t>
  </si>
  <si>
    <t>ddo313</t>
  </si>
  <si>
    <t xml:space="preserve"> Chief Engineer SWD Central Zone</t>
  </si>
  <si>
    <t>028-18-000057</t>
  </si>
  <si>
    <t xml:space="preserve">Comprehensive development of Veerabhadrappa Layout and surrounding area in Ward No.28. Kammanahalli. </t>
  </si>
  <si>
    <t>028-17-000005</t>
  </si>
  <si>
    <t>Improvements to drains at Sathya murthy road southern side in ward no.28, Kammanahalli.</t>
  </si>
  <si>
    <t xml:space="preserve">M/S. Someshekhar reddy </t>
  </si>
  <si>
    <t>028-17-000006</t>
  </si>
  <si>
    <t>Improvements to drains at Sathya murthy road Northern side in ward no.28, Kammanahalli.</t>
  </si>
  <si>
    <t xml:space="preserve">M/s. Someshekhar reddy </t>
  </si>
  <si>
    <t>October</t>
  </si>
  <si>
    <t>028-18-000023</t>
  </si>
  <si>
    <t xml:space="preserve">Desilting and resetting of Drains at Rudrabhoomi Road and Surrounding Area in Ward NO.28, Kammanahalli </t>
  </si>
  <si>
    <t>Sri.Gnanaganapathy Infratech,</t>
  </si>
  <si>
    <t>December</t>
  </si>
  <si>
    <t>028-17-000029</t>
  </si>
  <si>
    <t>Providing CCTV Cameras at blocks spots in ward no 28 Kammanahalli</t>
  </si>
  <si>
    <t>P3110</t>
  </si>
  <si>
    <t>14th Finance Commission Grant Works</t>
  </si>
  <si>
    <t>028-19-000002</t>
  </si>
  <si>
    <t>COMPREHENSIVE DEVELOPMENT OF ROADS AT INDRA STREET AND KODANDA RAMA TEMPLE AND SURROUNDING AREA IN WARD NO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</si>
</sst>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tabSelected="1" workbookViewId="0">
      <selection activeCell="A2" sqref="A2:XFD31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2.0898437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989</v>
      </c>
      <c r="B2" s="6" t="s">
        <v>28</v>
      </c>
      <c r="C2" s="7">
        <v>43566</v>
      </c>
      <c r="D2" s="8">
        <v>28</v>
      </c>
      <c r="E2" s="9" t="s">
        <v>50</v>
      </c>
      <c r="F2" s="8" t="s">
        <v>51</v>
      </c>
      <c r="G2" s="9" t="s">
        <v>52</v>
      </c>
      <c r="H2" s="8" t="str">
        <f>"000039"</f>
        <v>000039</v>
      </c>
      <c r="I2" s="7">
        <v>42947</v>
      </c>
      <c r="J2" s="8" t="str">
        <f>"000167"</f>
        <v>000167</v>
      </c>
      <c r="K2" s="7">
        <v>43145</v>
      </c>
      <c r="L2" s="8" t="str">
        <f>"000157"</f>
        <v>000157</v>
      </c>
      <c r="M2" s="7">
        <v>43146</v>
      </c>
      <c r="N2" s="8">
        <v>17</v>
      </c>
      <c r="O2" s="8" t="str">
        <f>"000158"</f>
        <v>000158</v>
      </c>
      <c r="P2" s="7">
        <v>43563</v>
      </c>
      <c r="Q2" s="10">
        <v>2.4980000000000002</v>
      </c>
      <c r="R2" s="10">
        <v>0.12809999999999999</v>
      </c>
      <c r="S2" s="10">
        <v>2.3698999999999999</v>
      </c>
      <c r="T2" s="8">
        <v>11</v>
      </c>
      <c r="U2" s="7">
        <v>43566</v>
      </c>
      <c r="V2" s="8">
        <v>9901801661</v>
      </c>
      <c r="W2" s="9" t="s">
        <v>53</v>
      </c>
      <c r="X2" s="8" t="s">
        <v>36</v>
      </c>
      <c r="Y2" s="9" t="s">
        <v>37</v>
      </c>
      <c r="Z2" s="8" t="s">
        <v>43</v>
      </c>
      <c r="AA2" s="9" t="s">
        <v>44</v>
      </c>
      <c r="AB2" s="10">
        <f t="shared" ref="AB2:AB9" si="0">Q2/100</f>
        <v>2.4980000000000002E-2</v>
      </c>
    </row>
    <row r="3" spans="1:28" s="4" customFormat="1" ht="13" x14ac:dyDescent="0.3">
      <c r="A3" s="5">
        <v>990</v>
      </c>
      <c r="B3" s="6" t="s">
        <v>28</v>
      </c>
      <c r="C3" s="7">
        <v>43566</v>
      </c>
      <c r="D3" s="8">
        <v>28</v>
      </c>
      <c r="E3" s="9" t="s">
        <v>50</v>
      </c>
      <c r="F3" s="8" t="s">
        <v>54</v>
      </c>
      <c r="G3" s="9" t="s">
        <v>55</v>
      </c>
      <c r="H3" s="8" t="str">
        <f>"000052"</f>
        <v>000052</v>
      </c>
      <c r="I3" s="7">
        <v>42947</v>
      </c>
      <c r="J3" s="8" t="str">
        <f>"000012"</f>
        <v>000012</v>
      </c>
      <c r="K3" s="7">
        <v>43207</v>
      </c>
      <c r="L3" s="8" t="str">
        <f>"000010"</f>
        <v>000010</v>
      </c>
      <c r="M3" s="7">
        <v>43207</v>
      </c>
      <c r="N3" s="8">
        <v>17</v>
      </c>
      <c r="O3" s="8" t="str">
        <f>"000272"</f>
        <v>000272</v>
      </c>
      <c r="P3" s="7">
        <v>43564</v>
      </c>
      <c r="Q3" s="10">
        <v>0.57479000000000002</v>
      </c>
      <c r="R3" s="10">
        <v>3.4970000000000001E-2</v>
      </c>
      <c r="S3" s="10">
        <v>0.53981999999999997</v>
      </c>
      <c r="T3" s="8">
        <v>11</v>
      </c>
      <c r="U3" s="7">
        <v>43566</v>
      </c>
      <c r="V3" s="8">
        <v>9901801661</v>
      </c>
      <c r="W3" s="9" t="s">
        <v>53</v>
      </c>
      <c r="X3" s="8" t="s">
        <v>56</v>
      </c>
      <c r="Y3" s="9" t="s">
        <v>57</v>
      </c>
      <c r="Z3" s="8" t="s">
        <v>43</v>
      </c>
      <c r="AA3" s="9" t="s">
        <v>44</v>
      </c>
      <c r="AB3" s="10">
        <f t="shared" si="0"/>
        <v>5.7479000000000002E-3</v>
      </c>
    </row>
    <row r="4" spans="1:28" s="4" customFormat="1" ht="13" x14ac:dyDescent="0.3">
      <c r="A4" s="5">
        <v>991</v>
      </c>
      <c r="B4" s="6" t="s">
        <v>28</v>
      </c>
      <c r="C4" s="7">
        <v>43566</v>
      </c>
      <c r="D4" s="8">
        <v>28</v>
      </c>
      <c r="E4" s="9" t="s">
        <v>50</v>
      </c>
      <c r="F4" s="8" t="s">
        <v>58</v>
      </c>
      <c r="G4" s="9" t="s">
        <v>59</v>
      </c>
      <c r="H4" s="8" t="str">
        <f>"000261"</f>
        <v>000261</v>
      </c>
      <c r="I4" s="7">
        <v>43433</v>
      </c>
      <c r="J4" s="8" t="str">
        <f>"000200"</f>
        <v>000200</v>
      </c>
      <c r="K4" s="7">
        <v>43544</v>
      </c>
      <c r="L4" s="8" t="str">
        <f>"000365"</f>
        <v>000365</v>
      </c>
      <c r="M4" s="7">
        <v>43544</v>
      </c>
      <c r="N4" s="8">
        <v>18</v>
      </c>
      <c r="O4" s="8" t="str">
        <f>"000340"</f>
        <v>000340</v>
      </c>
      <c r="P4" s="7">
        <v>43566</v>
      </c>
      <c r="Q4" s="10">
        <v>29.993279999999999</v>
      </c>
      <c r="R4" s="10">
        <v>3.26362</v>
      </c>
      <c r="S4" s="10">
        <v>26.729659999999999</v>
      </c>
      <c r="T4" s="8">
        <v>13</v>
      </c>
      <c r="U4" s="7">
        <v>43566</v>
      </c>
      <c r="V4" s="8">
        <v>123456789</v>
      </c>
      <c r="W4" s="9" t="s">
        <v>60</v>
      </c>
      <c r="X4" s="8" t="s">
        <v>41</v>
      </c>
      <c r="Y4" s="9" t="s">
        <v>42</v>
      </c>
      <c r="Z4" s="8" t="s">
        <v>48</v>
      </c>
      <c r="AA4" s="9" t="s">
        <v>49</v>
      </c>
      <c r="AB4" s="10">
        <f t="shared" si="0"/>
        <v>0.2999328</v>
      </c>
    </row>
    <row r="5" spans="1:28" s="4" customFormat="1" ht="13" x14ac:dyDescent="0.3">
      <c r="A5" s="5">
        <v>992</v>
      </c>
      <c r="B5" s="6" t="s">
        <v>28</v>
      </c>
      <c r="C5" s="7">
        <v>43580</v>
      </c>
      <c r="D5" s="8">
        <v>28</v>
      </c>
      <c r="E5" s="9" t="s">
        <v>50</v>
      </c>
      <c r="F5" s="8" t="s">
        <v>61</v>
      </c>
      <c r="G5" s="9" t="s">
        <v>62</v>
      </c>
      <c r="H5" s="8" t="str">
        <f>"000008"</f>
        <v>000008</v>
      </c>
      <c r="I5" s="7">
        <v>42825</v>
      </c>
      <c r="J5" s="8" t="str">
        <f>"000010"</f>
        <v>000010</v>
      </c>
      <c r="K5" s="7">
        <v>43598</v>
      </c>
      <c r="L5" s="8" t="str">
        <f>"000007"</f>
        <v>000007</v>
      </c>
      <c r="M5" s="7">
        <v>43599</v>
      </c>
      <c r="N5" s="8">
        <v>16</v>
      </c>
      <c r="O5" s="8" t="str">
        <f>"001840"</f>
        <v>001840</v>
      </c>
      <c r="P5" s="7">
        <v>43606</v>
      </c>
      <c r="Q5" s="10">
        <v>14.26379</v>
      </c>
      <c r="R5" s="10">
        <v>1.8998900000000001</v>
      </c>
      <c r="S5" s="10">
        <v>12.363899999999999</v>
      </c>
      <c r="T5" s="8">
        <v>29</v>
      </c>
      <c r="U5" s="7">
        <v>43580</v>
      </c>
      <c r="V5" s="8">
        <v>9880801223</v>
      </c>
      <c r="W5" s="9" t="s">
        <v>63</v>
      </c>
      <c r="X5" s="8" t="s">
        <v>29</v>
      </c>
      <c r="Y5" s="9" t="s">
        <v>30</v>
      </c>
      <c r="Z5" s="8" t="s">
        <v>43</v>
      </c>
      <c r="AA5" s="9" t="s">
        <v>44</v>
      </c>
      <c r="AB5" s="10">
        <f t="shared" si="0"/>
        <v>0.14263790000000001</v>
      </c>
    </row>
    <row r="6" spans="1:28" s="4" customFormat="1" ht="13" x14ac:dyDescent="0.3">
      <c r="A6" s="5">
        <v>993</v>
      </c>
      <c r="B6" s="6" t="s">
        <v>38</v>
      </c>
      <c r="C6" s="7">
        <v>43588</v>
      </c>
      <c r="D6" s="8">
        <v>28</v>
      </c>
      <c r="E6" s="9" t="s">
        <v>50</v>
      </c>
      <c r="F6" s="8" t="s">
        <v>76</v>
      </c>
      <c r="G6" s="9" t="s">
        <v>77</v>
      </c>
      <c r="H6" s="8" t="str">
        <f>"000366"</f>
        <v>000366</v>
      </c>
      <c r="I6" s="7">
        <v>43510</v>
      </c>
      <c r="J6" s="8" t="str">
        <f>"000001"</f>
        <v>000001</v>
      </c>
      <c r="K6" s="7">
        <v>43558</v>
      </c>
      <c r="L6" s="8" t="str">
        <f>"000001"</f>
        <v>000001</v>
      </c>
      <c r="M6" s="7">
        <v>43558</v>
      </c>
      <c r="N6" s="8">
        <v>18</v>
      </c>
      <c r="O6" s="8" t="str">
        <f>"001173"</f>
        <v>001173</v>
      </c>
      <c r="P6" s="7">
        <v>43581</v>
      </c>
      <c r="Q6" s="10">
        <v>49.630020000000002</v>
      </c>
      <c r="R6" s="10">
        <v>5.4072899999999997</v>
      </c>
      <c r="S6" s="10">
        <v>44.222729999999999</v>
      </c>
      <c r="T6" s="8">
        <v>33</v>
      </c>
      <c r="U6" s="7">
        <v>43588</v>
      </c>
      <c r="V6" s="8">
        <v>123456789</v>
      </c>
      <c r="W6" s="9" t="s">
        <v>45</v>
      </c>
      <c r="X6" s="8" t="s">
        <v>31</v>
      </c>
      <c r="Y6" s="9" t="s">
        <v>32</v>
      </c>
      <c r="Z6" s="8" t="s">
        <v>48</v>
      </c>
      <c r="AA6" s="9" t="s">
        <v>49</v>
      </c>
      <c r="AB6" s="10">
        <f t="shared" si="0"/>
        <v>0.49630020000000002</v>
      </c>
    </row>
    <row r="7" spans="1:28" s="4" customFormat="1" ht="13" x14ac:dyDescent="0.3">
      <c r="A7" s="5">
        <v>994</v>
      </c>
      <c r="B7" s="6" t="s">
        <v>38</v>
      </c>
      <c r="C7" s="7">
        <v>43594</v>
      </c>
      <c r="D7" s="8">
        <v>28</v>
      </c>
      <c r="E7" s="9" t="s">
        <v>50</v>
      </c>
      <c r="F7" s="8" t="s">
        <v>78</v>
      </c>
      <c r="G7" s="9" t="s">
        <v>79</v>
      </c>
      <c r="H7" s="8" t="str">
        <f>"000335"</f>
        <v>000335</v>
      </c>
      <c r="I7" s="7">
        <v>43498</v>
      </c>
      <c r="J7" s="8" t="str">
        <f>"000003"</f>
        <v>000003</v>
      </c>
      <c r="K7" s="7">
        <v>43577</v>
      </c>
      <c r="L7" s="8" t="str">
        <f>"000006"</f>
        <v>000006</v>
      </c>
      <c r="M7" s="7">
        <v>43577</v>
      </c>
      <c r="N7" s="8">
        <v>18</v>
      </c>
      <c r="O7" s="8" t="str">
        <f>"001366"</f>
        <v>001366</v>
      </c>
      <c r="P7" s="7">
        <v>43593</v>
      </c>
      <c r="Q7" s="10">
        <v>49.951160000000002</v>
      </c>
      <c r="R7" s="10">
        <v>5.4059999999999997</v>
      </c>
      <c r="S7" s="10">
        <v>44.545160000000003</v>
      </c>
      <c r="T7" s="8">
        <v>40</v>
      </c>
      <c r="U7" s="7">
        <v>43594</v>
      </c>
      <c r="V7" s="8">
        <v>123456789</v>
      </c>
      <c r="W7" s="9" t="s">
        <v>46</v>
      </c>
      <c r="X7" s="8" t="s">
        <v>31</v>
      </c>
      <c r="Y7" s="9" t="s">
        <v>32</v>
      </c>
      <c r="Z7" s="8" t="s">
        <v>48</v>
      </c>
      <c r="AA7" s="9" t="s">
        <v>49</v>
      </c>
      <c r="AB7" s="10">
        <f t="shared" si="0"/>
        <v>0.4995116</v>
      </c>
    </row>
    <row r="8" spans="1:28" s="4" customFormat="1" ht="13" x14ac:dyDescent="0.3">
      <c r="A8" s="5">
        <v>995</v>
      </c>
      <c r="B8" s="6" t="s">
        <v>38</v>
      </c>
      <c r="C8" s="7">
        <v>43606</v>
      </c>
      <c r="D8" s="8">
        <v>28</v>
      </c>
      <c r="E8" s="9" t="s">
        <v>50</v>
      </c>
      <c r="F8" s="8" t="s">
        <v>61</v>
      </c>
      <c r="G8" s="9" t="s">
        <v>62</v>
      </c>
      <c r="H8" s="8" t="str">
        <f>"000008"</f>
        <v>000008</v>
      </c>
      <c r="I8" s="7">
        <v>42825</v>
      </c>
      <c r="J8" s="8" t="str">
        <f>"000010"</f>
        <v>000010</v>
      </c>
      <c r="K8" s="7">
        <v>43598</v>
      </c>
      <c r="L8" s="8" t="str">
        <f>"000007"</f>
        <v>000007</v>
      </c>
      <c r="M8" s="7">
        <v>43599</v>
      </c>
      <c r="N8" s="8">
        <v>16</v>
      </c>
      <c r="O8" s="8" t="str">
        <f>"001840"</f>
        <v>001840</v>
      </c>
      <c r="P8" s="7">
        <v>43606</v>
      </c>
      <c r="Q8" s="10">
        <v>3.6154099999999998</v>
      </c>
      <c r="R8" s="10">
        <v>0.47645999999999999</v>
      </c>
      <c r="S8" s="10">
        <v>3.1389499999999999</v>
      </c>
      <c r="T8" s="8">
        <v>55</v>
      </c>
      <c r="U8" s="7">
        <v>43606</v>
      </c>
      <c r="V8" s="8">
        <v>9880801223</v>
      </c>
      <c r="W8" s="9" t="s">
        <v>63</v>
      </c>
      <c r="X8" s="8" t="s">
        <v>29</v>
      </c>
      <c r="Y8" s="9" t="s">
        <v>30</v>
      </c>
      <c r="Z8" s="8" t="s">
        <v>43</v>
      </c>
      <c r="AA8" s="9" t="s">
        <v>44</v>
      </c>
      <c r="AB8" s="10">
        <f t="shared" si="0"/>
        <v>3.6154099999999995E-2</v>
      </c>
    </row>
    <row r="9" spans="1:28" s="4" customFormat="1" ht="13" x14ac:dyDescent="0.3">
      <c r="A9" s="5">
        <v>996</v>
      </c>
      <c r="B9" s="6" t="s">
        <v>38</v>
      </c>
      <c r="C9" s="7">
        <v>43609</v>
      </c>
      <c r="D9" s="8">
        <v>28</v>
      </c>
      <c r="E9" s="9" t="s">
        <v>50</v>
      </c>
      <c r="F9" s="8" t="s">
        <v>80</v>
      </c>
      <c r="G9" s="9" t="s">
        <v>81</v>
      </c>
      <c r="H9" s="8" t="str">
        <f>"000131"</f>
        <v>000131</v>
      </c>
      <c r="I9" s="7">
        <v>43026</v>
      </c>
      <c r="J9" s="8" t="str">
        <f>"000025"</f>
        <v>000025</v>
      </c>
      <c r="K9" s="7">
        <v>43026</v>
      </c>
      <c r="L9" s="8" t="str">
        <f>"000256"</f>
        <v>000256</v>
      </c>
      <c r="M9" s="7">
        <v>43034</v>
      </c>
      <c r="N9" s="8">
        <v>17</v>
      </c>
      <c r="O9" s="8" t="str">
        <f>"002004"</f>
        <v>002004</v>
      </c>
      <c r="P9" s="7">
        <v>43607</v>
      </c>
      <c r="Q9" s="10">
        <v>27.985990000000001</v>
      </c>
      <c r="R9" s="10">
        <v>1.613</v>
      </c>
      <c r="S9" s="10">
        <v>26.372990000000001</v>
      </c>
      <c r="T9" s="8">
        <v>57</v>
      </c>
      <c r="U9" s="7">
        <v>43609</v>
      </c>
      <c r="V9" s="8">
        <v>123456789</v>
      </c>
      <c r="W9" s="9" t="s">
        <v>82</v>
      </c>
      <c r="X9" s="8" t="s">
        <v>34</v>
      </c>
      <c r="Y9" s="9" t="s">
        <v>35</v>
      </c>
      <c r="Z9" s="8" t="s">
        <v>48</v>
      </c>
      <c r="AA9" s="9" t="s">
        <v>49</v>
      </c>
      <c r="AB9" s="10">
        <f t="shared" si="0"/>
        <v>0.27985989999999999</v>
      </c>
    </row>
    <row r="10" spans="1:28" s="4" customFormat="1" ht="13" x14ac:dyDescent="0.3">
      <c r="A10" s="5">
        <v>997</v>
      </c>
      <c r="B10" s="6" t="s">
        <v>33</v>
      </c>
      <c r="C10" s="7">
        <v>43627</v>
      </c>
      <c r="D10" s="8">
        <v>28</v>
      </c>
      <c r="E10" s="9" t="s">
        <v>50</v>
      </c>
      <c r="F10" s="8" t="s">
        <v>64</v>
      </c>
      <c r="G10" s="9" t="s">
        <v>65</v>
      </c>
      <c r="H10" s="8" t="str">
        <f>"000156"</f>
        <v>000156</v>
      </c>
      <c r="I10" s="7">
        <v>43387</v>
      </c>
      <c r="J10" s="8" t="str">
        <f>"000153"</f>
        <v>000153</v>
      </c>
      <c r="K10" s="7">
        <v>43448</v>
      </c>
      <c r="L10" s="8" t="str">
        <f>"000279"</f>
        <v>000279</v>
      </c>
      <c r="M10" s="7">
        <v>43448</v>
      </c>
      <c r="N10" s="8">
        <v>18</v>
      </c>
      <c r="O10" s="8" t="str">
        <f>"002581"</f>
        <v>002581</v>
      </c>
      <c r="P10" s="7">
        <v>43627</v>
      </c>
      <c r="Q10" s="10">
        <v>14.90901</v>
      </c>
      <c r="R10" s="10">
        <v>1.5154300000000001</v>
      </c>
      <c r="S10" s="10">
        <v>13.39358</v>
      </c>
      <c r="T10" s="8">
        <v>75</v>
      </c>
      <c r="U10" s="7">
        <v>43627</v>
      </c>
      <c r="V10" s="8">
        <v>123456789</v>
      </c>
      <c r="W10" s="9" t="s">
        <v>66</v>
      </c>
      <c r="X10" s="8" t="s">
        <v>67</v>
      </c>
      <c r="Y10" s="9" t="s">
        <v>68</v>
      </c>
      <c r="Z10" s="8" t="s">
        <v>48</v>
      </c>
      <c r="AA10" s="9" t="s">
        <v>49</v>
      </c>
      <c r="AB10" s="10">
        <v>0.1490901</v>
      </c>
    </row>
    <row r="11" spans="1:28" s="4" customFormat="1" ht="13" x14ac:dyDescent="0.3">
      <c r="A11" s="5">
        <v>998</v>
      </c>
      <c r="B11" s="6" t="s">
        <v>33</v>
      </c>
      <c r="C11" s="7">
        <v>43628</v>
      </c>
      <c r="D11" s="8">
        <v>28</v>
      </c>
      <c r="E11" s="9" t="s">
        <v>50</v>
      </c>
      <c r="F11" s="8" t="s">
        <v>69</v>
      </c>
      <c r="G11" s="9" t="s">
        <v>70</v>
      </c>
      <c r="H11" s="8" t="str">
        <f>"000347"</f>
        <v>000347</v>
      </c>
      <c r="I11" s="7">
        <v>43502</v>
      </c>
      <c r="J11" s="8" t="str">
        <f>"000209"</f>
        <v>000209</v>
      </c>
      <c r="K11" s="7">
        <v>43552</v>
      </c>
      <c r="L11" s="8" t="str">
        <f>"000377"</f>
        <v>000377</v>
      </c>
      <c r="M11" s="7">
        <v>43552</v>
      </c>
      <c r="N11" s="8">
        <v>19</v>
      </c>
      <c r="O11" s="8" t="str">
        <f>"002396"</f>
        <v>002396</v>
      </c>
      <c r="P11" s="7">
        <v>43619</v>
      </c>
      <c r="Q11" s="10">
        <v>41.166739999999997</v>
      </c>
      <c r="R11" s="10">
        <v>4.8729800000000001</v>
      </c>
      <c r="S11" s="10">
        <v>36.293759999999999</v>
      </c>
      <c r="T11" s="8">
        <v>77</v>
      </c>
      <c r="U11" s="7">
        <v>43628</v>
      </c>
      <c r="V11" s="8">
        <v>123456789</v>
      </c>
      <c r="W11" s="9" t="s">
        <v>47</v>
      </c>
      <c r="X11" s="8" t="s">
        <v>40</v>
      </c>
      <c r="Y11" s="9" t="s">
        <v>39</v>
      </c>
      <c r="Z11" s="8" t="s">
        <v>48</v>
      </c>
      <c r="AA11" s="9" t="s">
        <v>49</v>
      </c>
      <c r="AB11" s="10">
        <v>0.41166739999999996</v>
      </c>
    </row>
    <row r="12" spans="1:28" s="4" customFormat="1" ht="13" x14ac:dyDescent="0.3">
      <c r="A12" s="5">
        <v>999</v>
      </c>
      <c r="B12" s="6" t="s">
        <v>33</v>
      </c>
      <c r="C12" s="7">
        <v>43637</v>
      </c>
      <c r="D12" s="8">
        <v>28</v>
      </c>
      <c r="E12" s="9" t="s">
        <v>50</v>
      </c>
      <c r="F12" s="8" t="s">
        <v>71</v>
      </c>
      <c r="G12" s="9" t="s">
        <v>72</v>
      </c>
      <c r="H12" s="8" t="str">
        <f>"000334"</f>
        <v>000334</v>
      </c>
      <c r="I12" s="7">
        <v>43498</v>
      </c>
      <c r="J12" s="8" t="str">
        <f>"000023"</f>
        <v>000023</v>
      </c>
      <c r="K12" s="7">
        <v>43620</v>
      </c>
      <c r="L12" s="8" t="str">
        <f>"000033"</f>
        <v>000033</v>
      </c>
      <c r="M12" s="7">
        <v>43620</v>
      </c>
      <c r="N12" s="8">
        <v>18</v>
      </c>
      <c r="O12" s="8" t="str">
        <f>"002897"</f>
        <v>002897</v>
      </c>
      <c r="P12" s="7">
        <v>43637</v>
      </c>
      <c r="Q12" s="10">
        <v>48.530500000000004</v>
      </c>
      <c r="R12" s="10">
        <v>5.2993199999999998</v>
      </c>
      <c r="S12" s="10">
        <v>43.231180000000002</v>
      </c>
      <c r="T12" s="8">
        <v>91</v>
      </c>
      <c r="U12" s="7">
        <v>43637</v>
      </c>
      <c r="V12" s="8">
        <v>123456789</v>
      </c>
      <c r="W12" s="9" t="s">
        <v>73</v>
      </c>
      <c r="X12" s="8" t="s">
        <v>31</v>
      </c>
      <c r="Y12" s="9" t="s">
        <v>32</v>
      </c>
      <c r="Z12" s="8" t="s">
        <v>48</v>
      </c>
      <c r="AA12" s="9" t="s">
        <v>49</v>
      </c>
      <c r="AB12" s="10">
        <v>0.48530500000000004</v>
      </c>
    </row>
    <row r="13" spans="1:28" s="4" customFormat="1" ht="13" x14ac:dyDescent="0.3">
      <c r="A13" s="5">
        <v>1000</v>
      </c>
      <c r="B13" s="6" t="s">
        <v>33</v>
      </c>
      <c r="C13" s="7">
        <v>43637</v>
      </c>
      <c r="D13" s="8">
        <v>28</v>
      </c>
      <c r="E13" s="9" t="s">
        <v>50</v>
      </c>
      <c r="F13" s="8" t="s">
        <v>74</v>
      </c>
      <c r="G13" s="9" t="s">
        <v>75</v>
      </c>
      <c r="H13" s="8" t="str">
        <f>"000336"</f>
        <v>000336</v>
      </c>
      <c r="I13" s="7">
        <v>43498</v>
      </c>
      <c r="J13" s="8" t="str">
        <f>"000024"</f>
        <v>000024</v>
      </c>
      <c r="K13" s="7">
        <v>43622</v>
      </c>
      <c r="L13" s="8" t="str">
        <f>"000034"</f>
        <v>000034</v>
      </c>
      <c r="M13" s="7">
        <v>43622</v>
      </c>
      <c r="N13" s="8">
        <v>18</v>
      </c>
      <c r="O13" s="8" t="str">
        <f>"002898"</f>
        <v>002898</v>
      </c>
      <c r="P13" s="7">
        <v>43637</v>
      </c>
      <c r="Q13" s="10">
        <v>45.593719999999998</v>
      </c>
      <c r="R13" s="10">
        <v>5.0129099999999998</v>
      </c>
      <c r="S13" s="10">
        <v>40.58081</v>
      </c>
      <c r="T13" s="8">
        <v>91</v>
      </c>
      <c r="U13" s="7">
        <v>43637</v>
      </c>
      <c r="V13" s="8">
        <v>123456789</v>
      </c>
      <c r="W13" s="9" t="s">
        <v>46</v>
      </c>
      <c r="X13" s="8" t="s">
        <v>31</v>
      </c>
      <c r="Y13" s="9" t="s">
        <v>32</v>
      </c>
      <c r="Z13" s="8" t="s">
        <v>48</v>
      </c>
      <c r="AA13" s="9" t="s">
        <v>49</v>
      </c>
      <c r="AB13" s="10">
        <v>0.45593719999999999</v>
      </c>
    </row>
    <row r="14" spans="1:28" s="4" customFormat="1" ht="13" x14ac:dyDescent="0.3">
      <c r="A14" s="5">
        <v>1001</v>
      </c>
      <c r="B14" s="6" t="s">
        <v>83</v>
      </c>
      <c r="C14" s="7">
        <v>43669</v>
      </c>
      <c r="D14" s="8">
        <v>28</v>
      </c>
      <c r="E14" s="9" t="s">
        <v>50</v>
      </c>
      <c r="F14" s="8" t="s">
        <v>84</v>
      </c>
      <c r="G14" s="11" t="s">
        <v>85</v>
      </c>
      <c r="H14" s="8" t="str">
        <f>"0070"</f>
        <v>0070</v>
      </c>
      <c r="I14" s="8" t="s">
        <v>86</v>
      </c>
      <c r="J14" s="8" t="str">
        <f>"000098"</f>
        <v>000098</v>
      </c>
      <c r="K14" s="7">
        <v>43138</v>
      </c>
      <c r="L14" s="8" t="str">
        <f>"000350"</f>
        <v>000350</v>
      </c>
      <c r="M14" s="7">
        <v>43138</v>
      </c>
      <c r="N14" s="8">
        <v>15</v>
      </c>
      <c r="O14" s="8" t="str">
        <f>"003600"</f>
        <v>003600</v>
      </c>
      <c r="P14" s="7">
        <v>43664</v>
      </c>
      <c r="Q14" s="12">
        <v>10.220599999999999</v>
      </c>
      <c r="R14" s="12">
        <v>0.64200000000000002</v>
      </c>
      <c r="S14" s="12">
        <v>9.5785999999999998</v>
      </c>
      <c r="T14" s="8">
        <v>122</v>
      </c>
      <c r="U14" s="7">
        <v>43669</v>
      </c>
      <c r="V14" s="8">
        <v>123456789</v>
      </c>
      <c r="W14" s="11" t="s">
        <v>87</v>
      </c>
      <c r="X14" s="8" t="s">
        <v>34</v>
      </c>
      <c r="Y14" s="11" t="s">
        <v>35</v>
      </c>
      <c r="Z14" s="8" t="s">
        <v>48</v>
      </c>
      <c r="AA14" s="11" t="s">
        <v>49</v>
      </c>
      <c r="AB14" s="12">
        <f t="shared" ref="AB14:AB26" si="1">Q14/100</f>
        <v>0.10220599999999999</v>
      </c>
    </row>
    <row r="15" spans="1:28" s="4" customFormat="1" ht="13" x14ac:dyDescent="0.3">
      <c r="A15" s="5">
        <v>1002</v>
      </c>
      <c r="B15" s="6" t="s">
        <v>83</v>
      </c>
      <c r="C15" s="7">
        <v>43672</v>
      </c>
      <c r="D15" s="8">
        <v>28</v>
      </c>
      <c r="E15" s="9" t="s">
        <v>50</v>
      </c>
      <c r="F15" s="8" t="s">
        <v>88</v>
      </c>
      <c r="G15" s="11" t="s">
        <v>89</v>
      </c>
      <c r="H15" s="8" t="str">
        <f>"000349"</f>
        <v>000349</v>
      </c>
      <c r="I15" s="7">
        <v>43502</v>
      </c>
      <c r="J15" s="8" t="str">
        <f>"000074"</f>
        <v>000074</v>
      </c>
      <c r="K15" s="7">
        <v>43705</v>
      </c>
      <c r="L15" s="8" t="str">
        <f>"000110"</f>
        <v>000110</v>
      </c>
      <c r="M15" s="7">
        <v>43705</v>
      </c>
      <c r="N15" s="8">
        <v>19</v>
      </c>
      <c r="O15" s="8" t="str">
        <f>"005695"</f>
        <v>005695</v>
      </c>
      <c r="P15" s="7">
        <v>43748</v>
      </c>
      <c r="Q15" s="12">
        <v>44.470559999999999</v>
      </c>
      <c r="R15" s="12">
        <v>4.90733</v>
      </c>
      <c r="S15" s="12">
        <v>39.563229999999997</v>
      </c>
      <c r="T15" s="8">
        <v>127</v>
      </c>
      <c r="U15" s="7">
        <v>43672</v>
      </c>
      <c r="V15" s="8">
        <v>123456789</v>
      </c>
      <c r="W15" s="11" t="s">
        <v>90</v>
      </c>
      <c r="X15" s="8" t="s">
        <v>40</v>
      </c>
      <c r="Y15" s="11" t="s">
        <v>39</v>
      </c>
      <c r="Z15" s="8" t="s">
        <v>48</v>
      </c>
      <c r="AA15" s="11" t="s">
        <v>49</v>
      </c>
      <c r="AB15" s="12">
        <f t="shared" si="1"/>
        <v>0.44470559999999998</v>
      </c>
    </row>
    <row r="16" spans="1:28" s="4" customFormat="1" ht="13" x14ac:dyDescent="0.3">
      <c r="A16" s="5">
        <v>1003</v>
      </c>
      <c r="B16" s="6" t="s">
        <v>83</v>
      </c>
      <c r="C16" s="7">
        <v>43672</v>
      </c>
      <c r="D16" s="8">
        <v>28</v>
      </c>
      <c r="E16" s="9" t="s">
        <v>50</v>
      </c>
      <c r="F16" s="8" t="s">
        <v>61</v>
      </c>
      <c r="G16" s="11" t="s">
        <v>62</v>
      </c>
      <c r="H16" s="8" t="str">
        <f>"000008"</f>
        <v>000008</v>
      </c>
      <c r="I16" s="7">
        <v>42825</v>
      </c>
      <c r="J16" s="8" t="str">
        <f>"000096"</f>
        <v>000096</v>
      </c>
      <c r="K16" s="7">
        <v>43748</v>
      </c>
      <c r="L16" s="8" t="str">
        <f>"000096"</f>
        <v>000096</v>
      </c>
      <c r="M16" s="7">
        <v>43748</v>
      </c>
      <c r="N16" s="8">
        <v>16</v>
      </c>
      <c r="O16" s="8" t="str">
        <f>"005940"</f>
        <v>005940</v>
      </c>
      <c r="P16" s="7">
        <v>43763</v>
      </c>
      <c r="Q16" s="12">
        <v>2.4102700000000001</v>
      </c>
      <c r="R16" s="12">
        <v>0.30675999999999998</v>
      </c>
      <c r="S16" s="12">
        <v>2.10351</v>
      </c>
      <c r="T16" s="8">
        <v>129</v>
      </c>
      <c r="U16" s="7">
        <v>43672</v>
      </c>
      <c r="V16" s="8">
        <v>9880801223</v>
      </c>
      <c r="W16" s="11" t="s">
        <v>63</v>
      </c>
      <c r="X16" s="8" t="s">
        <v>29</v>
      </c>
      <c r="Y16" s="11" t="s">
        <v>30</v>
      </c>
      <c r="Z16" s="8" t="s">
        <v>43</v>
      </c>
      <c r="AA16" s="11" t="s">
        <v>44</v>
      </c>
      <c r="AB16" s="12">
        <f t="shared" si="1"/>
        <v>2.4102700000000001E-2</v>
      </c>
    </row>
    <row r="17" spans="1:28" s="4" customFormat="1" ht="13" x14ac:dyDescent="0.3">
      <c r="A17" s="5">
        <v>1004</v>
      </c>
      <c r="B17" s="6" t="s">
        <v>83</v>
      </c>
      <c r="C17" s="7">
        <v>43677</v>
      </c>
      <c r="D17" s="8">
        <v>28</v>
      </c>
      <c r="E17" s="9" t="s">
        <v>50</v>
      </c>
      <c r="F17" s="8" t="s">
        <v>91</v>
      </c>
      <c r="G17" s="11" t="s">
        <v>92</v>
      </c>
      <c r="H17" s="8" t="str">
        <f>"000179"</f>
        <v>000179</v>
      </c>
      <c r="I17" s="7">
        <v>43104</v>
      </c>
      <c r="J17" s="8" t="str">
        <f>"000101"</f>
        <v>000101</v>
      </c>
      <c r="K17" s="7">
        <v>43149</v>
      </c>
      <c r="L17" s="8" t="str">
        <f>"000354"</f>
        <v>000354</v>
      </c>
      <c r="M17" s="7">
        <v>43149</v>
      </c>
      <c r="N17" s="8">
        <v>17</v>
      </c>
      <c r="O17" s="8" t="str">
        <f>"003937"</f>
        <v>003937</v>
      </c>
      <c r="P17" s="7">
        <v>43670</v>
      </c>
      <c r="Q17" s="12">
        <v>17.640319999999999</v>
      </c>
      <c r="R17" s="12">
        <v>2.0565000000000002</v>
      </c>
      <c r="S17" s="12">
        <v>15.583819999999999</v>
      </c>
      <c r="T17" s="8">
        <v>135</v>
      </c>
      <c r="U17" s="7">
        <v>43677</v>
      </c>
      <c r="V17" s="8">
        <v>123456789</v>
      </c>
      <c r="W17" s="11" t="s">
        <v>93</v>
      </c>
      <c r="X17" s="8" t="s">
        <v>94</v>
      </c>
      <c r="Y17" s="11" t="s">
        <v>95</v>
      </c>
      <c r="Z17" s="8" t="s">
        <v>48</v>
      </c>
      <c r="AA17" s="11" t="s">
        <v>49</v>
      </c>
      <c r="AB17" s="12">
        <f t="shared" si="1"/>
        <v>0.17640319999999998</v>
      </c>
    </row>
    <row r="18" spans="1:28" s="4" customFormat="1" ht="13" x14ac:dyDescent="0.3">
      <c r="A18" s="5">
        <v>1005</v>
      </c>
      <c r="B18" s="6" t="s">
        <v>83</v>
      </c>
      <c r="C18" s="7">
        <v>43677</v>
      </c>
      <c r="D18" s="8">
        <v>28</v>
      </c>
      <c r="E18" s="9" t="s">
        <v>50</v>
      </c>
      <c r="F18" s="8" t="s">
        <v>96</v>
      </c>
      <c r="G18" s="11" t="s">
        <v>97</v>
      </c>
      <c r="H18" s="8" t="str">
        <f>"000260"</f>
        <v>000260</v>
      </c>
      <c r="I18" s="7">
        <v>43154</v>
      </c>
      <c r="J18" s="8" t="str">
        <f>"000102"</f>
        <v>000102</v>
      </c>
      <c r="K18" s="7">
        <v>43154</v>
      </c>
      <c r="L18" s="8" t="str">
        <f>"000356"</f>
        <v>000356</v>
      </c>
      <c r="M18" s="7">
        <v>43154</v>
      </c>
      <c r="N18" s="8">
        <v>17</v>
      </c>
      <c r="O18" s="8" t="str">
        <f>"004119"</f>
        <v>004119</v>
      </c>
      <c r="P18" s="7">
        <v>43675</v>
      </c>
      <c r="Q18" s="12">
        <v>13.953430000000001</v>
      </c>
      <c r="R18" s="12">
        <v>0.86650000000000005</v>
      </c>
      <c r="S18" s="12">
        <v>13.086930000000001</v>
      </c>
      <c r="T18" s="8">
        <v>135</v>
      </c>
      <c r="U18" s="7">
        <v>43677</v>
      </c>
      <c r="V18" s="8">
        <v>123456789</v>
      </c>
      <c r="W18" s="11" t="s">
        <v>98</v>
      </c>
      <c r="X18" s="8" t="s">
        <v>34</v>
      </c>
      <c r="Y18" s="11" t="s">
        <v>35</v>
      </c>
      <c r="Z18" s="8" t="s">
        <v>48</v>
      </c>
      <c r="AA18" s="11" t="s">
        <v>49</v>
      </c>
      <c r="AB18" s="12">
        <f t="shared" si="1"/>
        <v>0.1395343</v>
      </c>
    </row>
    <row r="19" spans="1:28" s="4" customFormat="1" ht="13" x14ac:dyDescent="0.3">
      <c r="A19" s="5">
        <v>1006</v>
      </c>
      <c r="B19" s="6" t="s">
        <v>99</v>
      </c>
      <c r="C19" s="7">
        <v>43719</v>
      </c>
      <c r="D19" s="8">
        <v>28</v>
      </c>
      <c r="E19" s="9" t="s">
        <v>50</v>
      </c>
      <c r="F19" s="8" t="s">
        <v>61</v>
      </c>
      <c r="G19" s="11" t="s">
        <v>62</v>
      </c>
      <c r="H19" s="8" t="str">
        <f>"000008"</f>
        <v>000008</v>
      </c>
      <c r="I19" s="7">
        <v>42825</v>
      </c>
      <c r="J19" s="8" t="str">
        <f>"000096"</f>
        <v>000096</v>
      </c>
      <c r="K19" s="7">
        <v>43748</v>
      </c>
      <c r="L19" s="8" t="str">
        <f>"000096"</f>
        <v>000096</v>
      </c>
      <c r="M19" s="7">
        <v>43748</v>
      </c>
      <c r="N19" s="8">
        <v>16</v>
      </c>
      <c r="O19" s="8" t="str">
        <f>"005940"</f>
        <v>005940</v>
      </c>
      <c r="P19" s="7">
        <v>43763</v>
      </c>
      <c r="Q19" s="12">
        <v>1.20513</v>
      </c>
      <c r="R19" s="12">
        <v>0.15434</v>
      </c>
      <c r="S19" s="12">
        <v>1.0507899999999999</v>
      </c>
      <c r="T19" s="8">
        <v>179</v>
      </c>
      <c r="U19" s="7">
        <v>43719</v>
      </c>
      <c r="V19" s="8">
        <v>9880801223</v>
      </c>
      <c r="W19" s="11" t="s">
        <v>63</v>
      </c>
      <c r="X19" s="8" t="s">
        <v>29</v>
      </c>
      <c r="Y19" s="11" t="s">
        <v>30</v>
      </c>
      <c r="Z19" s="8" t="s">
        <v>43</v>
      </c>
      <c r="AA19" s="11" t="s">
        <v>44</v>
      </c>
      <c r="AB19" s="12">
        <f t="shared" si="1"/>
        <v>1.2051300000000001E-2</v>
      </c>
    </row>
    <row r="20" spans="1:28" s="4" customFormat="1" ht="13" x14ac:dyDescent="0.3">
      <c r="A20" s="5">
        <v>1007</v>
      </c>
      <c r="B20" s="6" t="s">
        <v>99</v>
      </c>
      <c r="C20" s="7">
        <v>43719</v>
      </c>
      <c r="D20" s="8">
        <v>28</v>
      </c>
      <c r="E20" s="9" t="s">
        <v>50</v>
      </c>
      <c r="F20" s="8" t="s">
        <v>100</v>
      </c>
      <c r="G20" s="11" t="s">
        <v>101</v>
      </c>
      <c r="H20" s="8" t="str">
        <f>"000262"</f>
        <v>000262</v>
      </c>
      <c r="I20" s="7">
        <v>43433</v>
      </c>
      <c r="J20" s="8" t="str">
        <f>"000055"</f>
        <v>000055</v>
      </c>
      <c r="K20" s="7">
        <v>43677</v>
      </c>
      <c r="L20" s="8" t="str">
        <f>"000088"</f>
        <v>000088</v>
      </c>
      <c r="M20" s="7">
        <v>43677</v>
      </c>
      <c r="N20" s="8">
        <v>18</v>
      </c>
      <c r="O20" s="8" t="str">
        <f>"004967"</f>
        <v>004967</v>
      </c>
      <c r="P20" s="7">
        <v>43717</v>
      </c>
      <c r="Q20" s="12">
        <v>5.8814500000000001</v>
      </c>
      <c r="R20" s="12">
        <v>0.67676000000000003</v>
      </c>
      <c r="S20" s="12">
        <v>5.2046900000000003</v>
      </c>
      <c r="T20" s="8">
        <v>182</v>
      </c>
      <c r="U20" s="7">
        <v>43719</v>
      </c>
      <c r="V20" s="8">
        <v>123456789</v>
      </c>
      <c r="W20" s="11" t="s">
        <v>102</v>
      </c>
      <c r="X20" s="8" t="s">
        <v>41</v>
      </c>
      <c r="Y20" s="11" t="s">
        <v>42</v>
      </c>
      <c r="Z20" s="8" t="s">
        <v>48</v>
      </c>
      <c r="AA20" s="11" t="s">
        <v>49</v>
      </c>
      <c r="AB20" s="12">
        <f t="shared" si="1"/>
        <v>5.8814499999999999E-2</v>
      </c>
    </row>
    <row r="21" spans="1:28" s="4" customFormat="1" ht="13" x14ac:dyDescent="0.3">
      <c r="A21" s="5">
        <v>1008</v>
      </c>
      <c r="B21" s="6" t="s">
        <v>99</v>
      </c>
      <c r="C21" s="7">
        <v>43721</v>
      </c>
      <c r="D21" s="8">
        <v>28</v>
      </c>
      <c r="E21" s="9" t="s">
        <v>50</v>
      </c>
      <c r="F21" s="8" t="s">
        <v>103</v>
      </c>
      <c r="G21" s="11" t="s">
        <v>104</v>
      </c>
      <c r="H21" s="8" t="str">
        <f>"000009"</f>
        <v>000009</v>
      </c>
      <c r="I21" s="7">
        <v>43585</v>
      </c>
      <c r="J21" s="8" t="str">
        <f>"000059"</f>
        <v>000059</v>
      </c>
      <c r="K21" s="7">
        <v>43688</v>
      </c>
      <c r="L21" s="8" t="str">
        <f>"000092"</f>
        <v>000092</v>
      </c>
      <c r="M21" s="7">
        <v>43688</v>
      </c>
      <c r="N21" s="8">
        <v>18</v>
      </c>
      <c r="O21" s="8" t="str">
        <f>"005103"</f>
        <v>005103</v>
      </c>
      <c r="P21" s="7">
        <v>43720</v>
      </c>
      <c r="Q21" s="12">
        <v>49.983780000000003</v>
      </c>
      <c r="R21" s="12">
        <v>6.0103499999999999</v>
      </c>
      <c r="S21" s="12">
        <v>43.97343</v>
      </c>
      <c r="T21" s="8">
        <v>185</v>
      </c>
      <c r="U21" s="7">
        <v>43721</v>
      </c>
      <c r="V21" s="8">
        <v>123456789</v>
      </c>
      <c r="W21" s="11" t="s">
        <v>105</v>
      </c>
      <c r="X21" s="8" t="s">
        <v>31</v>
      </c>
      <c r="Y21" s="11" t="s">
        <v>32</v>
      </c>
      <c r="Z21" s="8" t="s">
        <v>48</v>
      </c>
      <c r="AA21" s="11" t="s">
        <v>49</v>
      </c>
      <c r="AB21" s="12">
        <f t="shared" si="1"/>
        <v>0.49983780000000005</v>
      </c>
    </row>
    <row r="22" spans="1:28" s="4" customFormat="1" ht="13" x14ac:dyDescent="0.3">
      <c r="A22" s="5">
        <v>1009</v>
      </c>
      <c r="B22" s="6" t="s">
        <v>99</v>
      </c>
      <c r="C22" s="7">
        <v>43721</v>
      </c>
      <c r="D22" s="8">
        <v>28</v>
      </c>
      <c r="E22" s="9" t="s">
        <v>50</v>
      </c>
      <c r="F22" s="8" t="s">
        <v>106</v>
      </c>
      <c r="G22" s="11" t="s">
        <v>107</v>
      </c>
      <c r="H22" s="8" t="str">
        <f>"000008"</f>
        <v>000008</v>
      </c>
      <c r="I22" s="7">
        <v>43369</v>
      </c>
      <c r="J22" s="8" t="str">
        <f>"000011"</f>
        <v>000011</v>
      </c>
      <c r="K22" s="7">
        <v>43699</v>
      </c>
      <c r="L22" s="8" t="str">
        <f>"000078"</f>
        <v>000078</v>
      </c>
      <c r="M22" s="7">
        <v>43699</v>
      </c>
      <c r="N22" s="8">
        <v>18</v>
      </c>
      <c r="O22" s="8" t="str">
        <f>"005104"</f>
        <v>005104</v>
      </c>
      <c r="P22" s="7">
        <v>43720</v>
      </c>
      <c r="Q22" s="12">
        <v>135.88</v>
      </c>
      <c r="R22" s="12">
        <v>8.9268000000000001</v>
      </c>
      <c r="S22" s="12">
        <v>126.9532</v>
      </c>
      <c r="T22" s="8">
        <v>185</v>
      </c>
      <c r="U22" s="7">
        <v>43721</v>
      </c>
      <c r="V22" s="8">
        <v>9886078454</v>
      </c>
      <c r="W22" s="11" t="s">
        <v>108</v>
      </c>
      <c r="X22" s="8" t="s">
        <v>109</v>
      </c>
      <c r="Y22" s="11" t="s">
        <v>110</v>
      </c>
      <c r="Z22" s="8" t="s">
        <v>111</v>
      </c>
      <c r="AA22" s="11" t="s">
        <v>112</v>
      </c>
      <c r="AB22" s="12">
        <f t="shared" si="1"/>
        <v>1.3588</v>
      </c>
    </row>
    <row r="23" spans="1:28" s="4" customFormat="1" ht="13" x14ac:dyDescent="0.3">
      <c r="A23" s="5">
        <v>1010</v>
      </c>
      <c r="B23" s="6" t="s">
        <v>99</v>
      </c>
      <c r="C23" s="7">
        <v>43721</v>
      </c>
      <c r="D23" s="8">
        <v>28</v>
      </c>
      <c r="E23" s="9" t="s">
        <v>50</v>
      </c>
      <c r="F23" s="8" t="s">
        <v>113</v>
      </c>
      <c r="G23" s="11" t="s">
        <v>114</v>
      </c>
      <c r="H23" s="8" t="str">
        <f>"000008"</f>
        <v>000008</v>
      </c>
      <c r="I23" s="7">
        <v>43585</v>
      </c>
      <c r="J23" s="8" t="str">
        <f>"000060"</f>
        <v>000060</v>
      </c>
      <c r="K23" s="7">
        <v>43688</v>
      </c>
      <c r="L23" s="8" t="str">
        <f>"000093"</f>
        <v>000093</v>
      </c>
      <c r="M23" s="7">
        <v>43688</v>
      </c>
      <c r="N23" s="8">
        <v>18</v>
      </c>
      <c r="O23" s="8" t="str">
        <f>"005111"</f>
        <v>005111</v>
      </c>
      <c r="P23" s="7">
        <v>43720</v>
      </c>
      <c r="Q23" s="12">
        <v>49.542529999999999</v>
      </c>
      <c r="R23" s="12">
        <v>5.8041999999999998</v>
      </c>
      <c r="S23" s="12">
        <v>43.738329999999998</v>
      </c>
      <c r="T23" s="8">
        <v>185</v>
      </c>
      <c r="U23" s="7">
        <v>43721</v>
      </c>
      <c r="V23" s="8">
        <v>123456789</v>
      </c>
      <c r="W23" s="11" t="s">
        <v>46</v>
      </c>
      <c r="X23" s="8" t="s">
        <v>31</v>
      </c>
      <c r="Y23" s="11" t="s">
        <v>32</v>
      </c>
      <c r="Z23" s="8" t="s">
        <v>48</v>
      </c>
      <c r="AA23" s="11" t="s">
        <v>49</v>
      </c>
      <c r="AB23" s="12">
        <f t="shared" si="1"/>
        <v>0.49542530000000001</v>
      </c>
    </row>
    <row r="24" spans="1:28" s="4" customFormat="1" ht="13" x14ac:dyDescent="0.3">
      <c r="A24" s="5">
        <v>1011</v>
      </c>
      <c r="B24" s="6" t="s">
        <v>99</v>
      </c>
      <c r="C24" s="7">
        <v>43732</v>
      </c>
      <c r="D24" s="8">
        <v>28</v>
      </c>
      <c r="E24" s="9" t="s">
        <v>50</v>
      </c>
      <c r="F24" s="8" t="s">
        <v>115</v>
      </c>
      <c r="G24" s="11" t="s">
        <v>116</v>
      </c>
      <c r="H24" s="8" t="str">
        <f>"000241"</f>
        <v>000241</v>
      </c>
      <c r="I24" s="7">
        <v>43132</v>
      </c>
      <c r="J24" s="8" t="str">
        <f>"000004"</f>
        <v>000004</v>
      </c>
      <c r="K24" s="7">
        <v>43211</v>
      </c>
      <c r="L24" s="8" t="str">
        <f>"000008"</f>
        <v>000008</v>
      </c>
      <c r="M24" s="7">
        <v>43211</v>
      </c>
      <c r="N24" s="8">
        <v>17</v>
      </c>
      <c r="O24" s="8" t="str">
        <f>"005325"</f>
        <v>005325</v>
      </c>
      <c r="P24" s="7">
        <v>43729</v>
      </c>
      <c r="Q24" s="12">
        <v>14.6456</v>
      </c>
      <c r="R24" s="12">
        <v>0.80249999999999999</v>
      </c>
      <c r="S24" s="12">
        <v>13.8431</v>
      </c>
      <c r="T24" s="8">
        <v>199</v>
      </c>
      <c r="U24" s="7">
        <v>43732</v>
      </c>
      <c r="V24" s="8">
        <v>123456789</v>
      </c>
      <c r="W24" s="11" t="s">
        <v>117</v>
      </c>
      <c r="X24" s="8" t="s">
        <v>34</v>
      </c>
      <c r="Y24" s="11" t="s">
        <v>35</v>
      </c>
      <c r="Z24" s="8" t="s">
        <v>48</v>
      </c>
      <c r="AA24" s="11" t="s">
        <v>49</v>
      </c>
      <c r="AB24" s="12">
        <f t="shared" si="1"/>
        <v>0.146456</v>
      </c>
    </row>
    <row r="25" spans="1:28" s="4" customFormat="1" ht="13" x14ac:dyDescent="0.3">
      <c r="A25" s="5">
        <v>1012</v>
      </c>
      <c r="B25" s="6" t="s">
        <v>99</v>
      </c>
      <c r="C25" s="7">
        <v>43732</v>
      </c>
      <c r="D25" s="8">
        <v>28</v>
      </c>
      <c r="E25" s="9" t="s">
        <v>50</v>
      </c>
      <c r="F25" s="8" t="s">
        <v>118</v>
      </c>
      <c r="G25" s="11" t="s">
        <v>119</v>
      </c>
      <c r="H25" s="8" t="str">
        <f>"000242"</f>
        <v>000242</v>
      </c>
      <c r="I25" s="7">
        <v>43133</v>
      </c>
      <c r="J25" s="8" t="str">
        <f>"000003"</f>
        <v>000003</v>
      </c>
      <c r="K25" s="7">
        <v>43211</v>
      </c>
      <c r="L25" s="8" t="str">
        <f>"000009"</f>
        <v>000009</v>
      </c>
      <c r="M25" s="7">
        <v>43211</v>
      </c>
      <c r="N25" s="8">
        <v>17</v>
      </c>
      <c r="O25" s="8" t="str">
        <f>"005329"</f>
        <v>005329</v>
      </c>
      <c r="P25" s="7">
        <v>43729</v>
      </c>
      <c r="Q25" s="12">
        <v>14.632199999999999</v>
      </c>
      <c r="R25" s="12">
        <v>0.80249999999999999</v>
      </c>
      <c r="S25" s="12">
        <v>13.829700000000001</v>
      </c>
      <c r="T25" s="8">
        <v>199</v>
      </c>
      <c r="U25" s="7">
        <v>43732</v>
      </c>
      <c r="V25" s="8">
        <v>123456789</v>
      </c>
      <c r="W25" s="11" t="s">
        <v>120</v>
      </c>
      <c r="X25" s="8" t="s">
        <v>34</v>
      </c>
      <c r="Y25" s="11" t="s">
        <v>35</v>
      </c>
      <c r="Z25" s="8" t="s">
        <v>48</v>
      </c>
      <c r="AA25" s="11" t="s">
        <v>49</v>
      </c>
      <c r="AB25" s="12">
        <f t="shared" si="1"/>
        <v>0.14632199999999998</v>
      </c>
    </row>
    <row r="26" spans="1:28" s="4" customFormat="1" ht="13" x14ac:dyDescent="0.3">
      <c r="A26" s="5">
        <v>1013</v>
      </c>
      <c r="B26" s="6" t="s">
        <v>99</v>
      </c>
      <c r="C26" s="7">
        <v>43733</v>
      </c>
      <c r="D26" s="8">
        <v>28</v>
      </c>
      <c r="E26" s="9" t="s">
        <v>50</v>
      </c>
      <c r="F26" s="8" t="s">
        <v>69</v>
      </c>
      <c r="G26" s="11" t="s">
        <v>70</v>
      </c>
      <c r="H26" s="8" t="str">
        <f>"000347"</f>
        <v>000347</v>
      </c>
      <c r="I26" s="7">
        <v>43502</v>
      </c>
      <c r="J26" s="8" t="str">
        <f>"000050"</f>
        <v>000050</v>
      </c>
      <c r="K26" s="7">
        <v>43674</v>
      </c>
      <c r="L26" s="8" t="str">
        <f>"000083"</f>
        <v>000083</v>
      </c>
      <c r="M26" s="7">
        <v>43674</v>
      </c>
      <c r="N26" s="8">
        <v>19</v>
      </c>
      <c r="O26" s="8" t="str">
        <f>"004746"</f>
        <v>004746</v>
      </c>
      <c r="P26" s="7">
        <v>43700</v>
      </c>
      <c r="Q26" s="12">
        <v>23.810510000000001</v>
      </c>
      <c r="R26" s="12">
        <v>2.41649</v>
      </c>
      <c r="S26" s="12">
        <v>21.394020000000001</v>
      </c>
      <c r="T26" s="8">
        <v>201</v>
      </c>
      <c r="U26" s="7">
        <v>43733</v>
      </c>
      <c r="V26" s="8">
        <v>123456789</v>
      </c>
      <c r="W26" s="11" t="s">
        <v>47</v>
      </c>
      <c r="X26" s="8" t="s">
        <v>40</v>
      </c>
      <c r="Y26" s="11" t="s">
        <v>39</v>
      </c>
      <c r="Z26" s="8" t="s">
        <v>48</v>
      </c>
      <c r="AA26" s="11" t="s">
        <v>49</v>
      </c>
      <c r="AB26" s="12">
        <f t="shared" si="1"/>
        <v>0.23810510000000001</v>
      </c>
    </row>
    <row r="27" spans="1:28" s="4" customFormat="1" ht="13" x14ac:dyDescent="0.3">
      <c r="A27" s="5">
        <v>1014</v>
      </c>
      <c r="B27" s="6" t="s">
        <v>121</v>
      </c>
      <c r="C27" s="7">
        <v>43749</v>
      </c>
      <c r="D27" s="5">
        <v>28</v>
      </c>
      <c r="E27" s="9" t="s">
        <v>50</v>
      </c>
      <c r="F27" s="8" t="s">
        <v>88</v>
      </c>
      <c r="G27" s="9" t="s">
        <v>89</v>
      </c>
      <c r="H27" s="8" t="str">
        <f>"000349"</f>
        <v>000349</v>
      </c>
      <c r="I27" s="7">
        <v>43502</v>
      </c>
      <c r="J27" s="8" t="str">
        <f>"000074"</f>
        <v>000074</v>
      </c>
      <c r="K27" s="7">
        <v>43705</v>
      </c>
      <c r="L27" s="8" t="str">
        <f>"000110"</f>
        <v>000110</v>
      </c>
      <c r="M27" s="7">
        <v>43705</v>
      </c>
      <c r="N27" s="8">
        <v>19</v>
      </c>
      <c r="O27" s="8" t="str">
        <f>"005695"</f>
        <v>005695</v>
      </c>
      <c r="P27" s="7">
        <v>43748</v>
      </c>
      <c r="Q27" s="10">
        <v>22.740220000000001</v>
      </c>
      <c r="R27" s="10">
        <v>2.19774</v>
      </c>
      <c r="S27" s="10">
        <v>20.542480000000001</v>
      </c>
      <c r="T27" s="8">
        <v>13</v>
      </c>
      <c r="U27" s="7">
        <v>43749</v>
      </c>
      <c r="V27" s="8">
        <v>123456789</v>
      </c>
      <c r="W27" s="9" t="s">
        <v>90</v>
      </c>
      <c r="X27" s="8" t="s">
        <v>40</v>
      </c>
      <c r="Y27" s="9" t="s">
        <v>39</v>
      </c>
      <c r="Z27" s="8" t="s">
        <v>48</v>
      </c>
      <c r="AA27" s="9" t="s">
        <v>49</v>
      </c>
      <c r="AB27" s="10">
        <v>0.2274022</v>
      </c>
    </row>
    <row r="28" spans="1:28" s="4" customFormat="1" ht="13" x14ac:dyDescent="0.3">
      <c r="A28" s="5">
        <v>1015</v>
      </c>
      <c r="B28" s="6" t="s">
        <v>121</v>
      </c>
      <c r="C28" s="7">
        <v>43762</v>
      </c>
      <c r="D28" s="5">
        <v>28</v>
      </c>
      <c r="E28" s="9" t="s">
        <v>50</v>
      </c>
      <c r="F28" s="8" t="s">
        <v>122</v>
      </c>
      <c r="G28" s="9" t="s">
        <v>123</v>
      </c>
      <c r="H28" s="8" t="str">
        <f>"000231"</f>
        <v>000231</v>
      </c>
      <c r="I28" s="7">
        <v>43422</v>
      </c>
      <c r="J28" s="8" t="str">
        <f>"000213"</f>
        <v>000213</v>
      </c>
      <c r="K28" s="7">
        <v>43191</v>
      </c>
      <c r="L28" s="8" t="str">
        <f>"000387"</f>
        <v>000387</v>
      </c>
      <c r="M28" s="7">
        <v>43191</v>
      </c>
      <c r="N28" s="8">
        <v>18</v>
      </c>
      <c r="O28" s="8" t="str">
        <f>"005855"</f>
        <v>005855</v>
      </c>
      <c r="P28" s="7">
        <v>43756</v>
      </c>
      <c r="Q28" s="10">
        <v>18.248640000000002</v>
      </c>
      <c r="R28" s="10">
        <v>1.1472800000000001</v>
      </c>
      <c r="S28" s="10">
        <v>17.10136</v>
      </c>
      <c r="T28" s="8">
        <v>13</v>
      </c>
      <c r="U28" s="7">
        <v>43762</v>
      </c>
      <c r="V28" s="8">
        <v>123456789</v>
      </c>
      <c r="W28" s="9" t="s">
        <v>124</v>
      </c>
      <c r="X28" s="8" t="s">
        <v>34</v>
      </c>
      <c r="Y28" s="9" t="s">
        <v>35</v>
      </c>
      <c r="Z28" s="8" t="s">
        <v>48</v>
      </c>
      <c r="AA28" s="9" t="s">
        <v>49</v>
      </c>
      <c r="AB28" s="10">
        <v>0.18248640000000002</v>
      </c>
    </row>
    <row r="29" spans="1:28" s="4" customFormat="1" ht="13" x14ac:dyDescent="0.3">
      <c r="A29" s="5">
        <v>1016</v>
      </c>
      <c r="B29" s="6" t="s">
        <v>121</v>
      </c>
      <c r="C29" s="7">
        <v>43763</v>
      </c>
      <c r="D29" s="5">
        <v>28</v>
      </c>
      <c r="E29" s="9" t="s">
        <v>50</v>
      </c>
      <c r="F29" s="8" t="s">
        <v>61</v>
      </c>
      <c r="G29" s="9" t="s">
        <v>62</v>
      </c>
      <c r="H29" s="8" t="str">
        <f>"000008"</f>
        <v>000008</v>
      </c>
      <c r="I29" s="7">
        <v>42825</v>
      </c>
      <c r="J29" s="8" t="str">
        <f>"000152"</f>
        <v>000152</v>
      </c>
      <c r="K29" s="7">
        <v>43810</v>
      </c>
      <c r="L29" s="8" t="str">
        <f>"000152"</f>
        <v>000152</v>
      </c>
      <c r="M29" s="7">
        <v>43810</v>
      </c>
      <c r="N29" s="8">
        <v>16</v>
      </c>
      <c r="O29" s="8" t="str">
        <f>""</f>
        <v/>
      </c>
      <c r="P29" s="7"/>
      <c r="Q29" s="10">
        <v>2.4102700000000001</v>
      </c>
      <c r="R29" s="10">
        <v>0.30965999999999999</v>
      </c>
      <c r="S29" s="10">
        <v>2.1006100000000001</v>
      </c>
      <c r="T29" s="8">
        <v>13</v>
      </c>
      <c r="U29" s="7">
        <v>43763</v>
      </c>
      <c r="V29" s="8">
        <v>9880801223</v>
      </c>
      <c r="W29" s="9" t="s">
        <v>63</v>
      </c>
      <c r="X29" s="8" t="s">
        <v>29</v>
      </c>
      <c r="Y29" s="9" t="s">
        <v>30</v>
      </c>
      <c r="Z29" s="8" t="s">
        <v>43</v>
      </c>
      <c r="AA29" s="9" t="s">
        <v>44</v>
      </c>
      <c r="AB29" s="10">
        <v>2.4102700000000001E-2</v>
      </c>
    </row>
    <row r="30" spans="1:28" s="4" customFormat="1" ht="13" x14ac:dyDescent="0.3">
      <c r="A30" s="5">
        <v>1017</v>
      </c>
      <c r="B30" s="6" t="s">
        <v>125</v>
      </c>
      <c r="C30" s="7">
        <v>43806</v>
      </c>
      <c r="D30" s="5">
        <v>28</v>
      </c>
      <c r="E30" s="9" t="s">
        <v>50</v>
      </c>
      <c r="F30" s="8" t="s">
        <v>126</v>
      </c>
      <c r="G30" s="9" t="s">
        <v>127</v>
      </c>
      <c r="H30" s="8" t="str">
        <f>"000283"</f>
        <v>000283</v>
      </c>
      <c r="I30" s="7">
        <v>43448</v>
      </c>
      <c r="J30" s="8" t="str">
        <f>"000112"</f>
        <v>000112</v>
      </c>
      <c r="K30" s="7">
        <v>43769</v>
      </c>
      <c r="L30" s="8" t="str">
        <f>"000160"</f>
        <v>000160</v>
      </c>
      <c r="M30" s="7">
        <v>43769</v>
      </c>
      <c r="N30" s="8">
        <v>17</v>
      </c>
      <c r="O30" s="8" t="str">
        <f>"006515"</f>
        <v>006515</v>
      </c>
      <c r="P30" s="7">
        <v>43802</v>
      </c>
      <c r="Q30" s="10">
        <v>9.7127199999999991</v>
      </c>
      <c r="R30" s="10">
        <v>1.00373</v>
      </c>
      <c r="S30" s="10">
        <v>8.70899</v>
      </c>
      <c r="T30" s="8">
        <v>13</v>
      </c>
      <c r="U30" s="7">
        <v>43806</v>
      </c>
      <c r="V30" s="8">
        <v>123456789</v>
      </c>
      <c r="W30" s="9" t="s">
        <v>60</v>
      </c>
      <c r="X30" s="8" t="s">
        <v>128</v>
      </c>
      <c r="Y30" s="9" t="s">
        <v>129</v>
      </c>
      <c r="Z30" s="8" t="s">
        <v>48</v>
      </c>
      <c r="AA30" s="9" t="s">
        <v>49</v>
      </c>
      <c r="AB30" s="10">
        <v>9.7127199999999997E-2</v>
      </c>
    </row>
    <row r="31" spans="1:28" s="4" customFormat="1" ht="13" x14ac:dyDescent="0.3">
      <c r="A31" s="5">
        <v>1018</v>
      </c>
      <c r="B31" s="6" t="s">
        <v>125</v>
      </c>
      <c r="C31" s="7">
        <v>43818</v>
      </c>
      <c r="D31" s="5">
        <v>28</v>
      </c>
      <c r="E31" s="9" t="s">
        <v>50</v>
      </c>
      <c r="F31" s="8" t="s">
        <v>130</v>
      </c>
      <c r="G31" s="9" t="s">
        <v>131</v>
      </c>
      <c r="H31" s="8" t="str">
        <f>"000348"</f>
        <v>000348</v>
      </c>
      <c r="I31" s="7">
        <v>43502</v>
      </c>
      <c r="J31" s="8" t="str">
        <f>"000122"</f>
        <v>000122</v>
      </c>
      <c r="K31" s="7">
        <v>43799</v>
      </c>
      <c r="L31" s="8" t="str">
        <f>"000179"</f>
        <v>000179</v>
      </c>
      <c r="M31" s="7">
        <v>43799</v>
      </c>
      <c r="N31" s="8">
        <v>19</v>
      </c>
      <c r="O31" s="8" t="str">
        <f>"006880"</f>
        <v>006880</v>
      </c>
      <c r="P31" s="7">
        <v>43818</v>
      </c>
      <c r="Q31" s="10">
        <v>65.743930000000006</v>
      </c>
      <c r="R31" s="10">
        <v>7.3915800000000003</v>
      </c>
      <c r="S31" s="10">
        <v>58.352350000000001</v>
      </c>
      <c r="T31" s="8">
        <v>13</v>
      </c>
      <c r="U31" s="7">
        <v>43818</v>
      </c>
      <c r="V31" s="8">
        <v>123456789</v>
      </c>
      <c r="W31" s="9" t="s">
        <v>46</v>
      </c>
      <c r="X31" s="8" t="s">
        <v>40</v>
      </c>
      <c r="Y31" s="9" t="s">
        <v>39</v>
      </c>
      <c r="Z31" s="8" t="s">
        <v>48</v>
      </c>
      <c r="AA31" s="9" t="s">
        <v>49</v>
      </c>
      <c r="AB31" s="10">
        <v>0.65743930000000006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2020-01-28T11:41:13Z</dcterms:modified>
</cp:coreProperties>
</file>