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<sst xmlns="http://schemas.openxmlformats.org/spreadsheetml/2006/main" count="253" uniqueCount="122">
  <si>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</si>
  <si>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</si>
  <si>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</si>
  <si>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</si>
  <si>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</si>
  <si>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</si>
  <si>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</si>
  <si>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</si>
  <si>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</si>
  <si>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</si>
  <si>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</si>
  <si>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</si>
  <si>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</si>
  <si>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</si>
  <si>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</si>
  <si>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</si>
  <si>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</si>
  <si>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</si>
  <si>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</si>
  <si>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</si>
  <si>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</si>
  <si>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</si>
  <si>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</si>
  <si>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</si>
  <si>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</si>
  <si>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</si>
  <si>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</si>
  <si>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</si>
  <si>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</si>
  <si>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P3158</t>
  </si>
  <si>
    <t>SIP Infrastructure Project works</t>
  </si>
  <si>
    <t>June</t>
  </si>
  <si>
    <t>P1771</t>
  </si>
  <si>
    <t>Zone Works - POW Works</t>
  </si>
  <si>
    <t>May</t>
  </si>
  <si>
    <t>P3110</t>
  </si>
  <si>
    <t>14th Finance Commission Grant Works</t>
  </si>
  <si>
    <t>P3298</t>
  </si>
  <si>
    <t>14th Finance Commission Works - SWM Works</t>
  </si>
  <si>
    <t>P3292</t>
  </si>
  <si>
    <t>14th Finance Commission Works - Community Property Maintenance (including Parks)</t>
  </si>
  <si>
    <t>P3294</t>
  </si>
  <si>
    <t>14th Finance Commission Works - General Public ToiletandSeptage Maintenance</t>
  </si>
  <si>
    <t>ddo082</t>
  </si>
  <si>
    <t xml:space="preserve"> Assistant Executive Engineer H B R Layout East Zone</t>
  </si>
  <si>
    <t>M/s KRIDL, The Technical Manager-01,</t>
  </si>
  <si>
    <t>S.Vijaykumar,</t>
  </si>
  <si>
    <t>ddo081</t>
  </si>
  <si>
    <t xml:space="preserve"> Assistant Executive Engineer Maruthysena Nagar East Zone</t>
  </si>
  <si>
    <t>P.Aravind,</t>
  </si>
  <si>
    <t>The Technical MAnager-01,</t>
  </si>
  <si>
    <t>Kacharkana Halli</t>
  </si>
  <si>
    <t>029-18-000042</t>
  </si>
  <si>
    <t xml:space="preserve">Providing Tractor and Gangamens for ward Maintainance work in ward no.29, Kacharakanahalli. </t>
  </si>
  <si>
    <t>G.C.S.Constructions,</t>
  </si>
  <si>
    <t>029-17-000040</t>
  </si>
  <si>
    <t>Providing drinking water works in ward no 29 Kacharakanahalli</t>
  </si>
  <si>
    <t>029-17-000017</t>
  </si>
  <si>
    <t>Package -III Comprehensive development of roads and drains at ward no 29 under Nagarothana Grants 2016-17</t>
  </si>
  <si>
    <t>M/s Shri Senthurvelan Infars,</t>
  </si>
  <si>
    <t>029-18-000033</t>
  </si>
  <si>
    <t>Providing smart dust bins to Kammanahalli main road, CMR Road and Nehru Road in Ward No:29- Kacharakanahalli</t>
  </si>
  <si>
    <t>029-18-000028</t>
  </si>
  <si>
    <t>Construction of public toilets in ward no:29-Kacharakanahalli</t>
  </si>
  <si>
    <t>M/s KRIDL, The Technical Managare-01,</t>
  </si>
  <si>
    <t>029-17-000062</t>
  </si>
  <si>
    <t>Providing RO plants and drilling of borewells and fixing of pipelines in ward no 29</t>
  </si>
  <si>
    <t>029-17-000028</t>
  </si>
  <si>
    <t xml:space="preserve">Improvements to burial ground in ward no.29, Kacharakanahalli, </t>
  </si>
  <si>
    <t>029-17-000027</t>
  </si>
  <si>
    <t xml:space="preserve">Improvements to drains at HRBR layout 3rdblock in ward no.29, Kacharakanahalli, </t>
  </si>
  <si>
    <t>029-18-000019</t>
  </si>
  <si>
    <t>Construction of community hall at Kammanahalli Village area in Ward no:29- Kacharakanahalli</t>
  </si>
  <si>
    <t xml:space="preserve">M/s KRIDL, The Thechnical Manager-01, </t>
  </si>
  <si>
    <t>July</t>
  </si>
  <si>
    <t>029-17-000023</t>
  </si>
  <si>
    <t>Improvements to drains at park near corporator office in ward no.29, Kacharakanahalli</t>
  </si>
  <si>
    <t xml:space="preserve">K.N.Srinivasa, No.25, 2nd Cross, </t>
  </si>
  <si>
    <t>029-17-000025</t>
  </si>
  <si>
    <t>Asphalting to Old Nilgiris road surrounding areas ward no.29, Kacharakanahalli.</t>
  </si>
  <si>
    <t>K.N.Srinivasa,</t>
  </si>
  <si>
    <t>029-17-000024</t>
  </si>
  <si>
    <t>Providing railing to Diagonal park surrounding areas in ward no.29, Kacharakanahalli.</t>
  </si>
  <si>
    <t xml:space="preserve">K.N.Srinivasa, No.25, 2nd Cross, 10th main, 2nd Stage, </t>
  </si>
  <si>
    <t>029-17-000021</t>
  </si>
  <si>
    <t>Improvements to drains at Diagonal park surroundings in ward no.29, Kacharakanahalli</t>
  </si>
  <si>
    <t>029-18-000031</t>
  </si>
  <si>
    <t>Providing CCTV camera in Ward No:29- Kacharakanahalli</t>
  </si>
  <si>
    <t>M/s.KRIDL</t>
  </si>
  <si>
    <t>ddo089</t>
  </si>
  <si>
    <t xml:space="preserve"> Assistant Executive Engineer Electrical East Zone</t>
  </si>
  <si>
    <t>September</t>
  </si>
  <si>
    <t>029-17-000057</t>
  </si>
  <si>
    <t>Providing Modren Dust Bin in Bangalore City in ward no 29</t>
  </si>
  <si>
    <t>Keerthikumar.C,</t>
  </si>
  <si>
    <t>029-18-000032</t>
  </si>
  <si>
    <t>Providing dust bins to individual households in Ward No:29- Kacharakanahalli</t>
  </si>
  <si>
    <t>M/s KRIDL, The Technical MAnager-01,</t>
  </si>
  <si>
    <t>029-17-000056</t>
  </si>
  <si>
    <t>Providing CC Camera at Garbage Block Spots in ward no 29</t>
  </si>
  <si>
    <t>October</t>
  </si>
  <si>
    <t>029-17-000029</t>
  </si>
  <si>
    <t>Construction of Library building in ward no.29, Kacharakanahalli.</t>
  </si>
  <si>
    <t>G.M Nandakumar,</t>
  </si>
  <si>
    <t>November</t>
  </si>
  <si>
    <t>029-17-000037</t>
  </si>
  <si>
    <t>Improvement to Footpath of Kammanahalli main road in ward no 29 Kacharakanahalli</t>
  </si>
  <si>
    <t xml:space="preserve">M/s KRIDL, The Technical Manager-01, </t>
  </si>
  <si>
    <t>P3111</t>
  </si>
  <si>
    <t>State Finance Commission Untied Grant Works</t>
  </si>
  <si>
    <t>December</t>
  </si>
  <si>
    <t>029-18-000027</t>
  </si>
  <si>
    <t>Establishment of RO plants in ward No:29- Kacharakanahalli</t>
  </si>
  <si>
    <t>P3293</t>
  </si>
  <si>
    <t>14th Finance Commission Works - Drinking Water</t>
  </si>
  <si>
    <t>029-17-000039</t>
  </si>
  <si>
    <t>Development of Roads and Drains in ward no 29</t>
  </si>
  <si>
    <t>Technical Maneger KRIDL</t>
  </si>
  <si>
    <t>029-18-000029</t>
  </si>
  <si>
    <t>Improvement and Asphalting to Kammanahalli Main Road in Ward No:29-Kacharakanahalli</t>
  </si>
  <si>
    <t>P3296</t>
  </si>
  <si>
    <t>14th Finance Commission Works - Road and Footpath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</si>
</sst>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workbookViewId="0">
      <selection activeCell="C24" sqref="C2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3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1019</v>
      </c>
      <c r="B2" s="6" t="s">
        <v>28</v>
      </c>
      <c r="C2" s="7">
        <v>43565</v>
      </c>
      <c r="D2" s="8">
        <v>29</v>
      </c>
      <c r="E2" s="9" t="s">
        <v>51</v>
      </c>
      <c r="F2" s="8" t="s">
        <v>52</v>
      </c>
      <c r="G2" s="9" t="s">
        <v>53</v>
      </c>
      <c r="H2" s="8" t="str">
        <f>"000140"</f>
        <v>000140</v>
      </c>
      <c r="I2" s="7">
        <v>43381</v>
      </c>
      <c r="J2" s="8" t="str">
        <f>"000189"</f>
        <v>000189</v>
      </c>
      <c r="K2" s="7">
        <v>43509</v>
      </c>
      <c r="L2" s="8" t="str">
        <f>"000345"</f>
        <v>000345</v>
      </c>
      <c r="M2" s="7">
        <v>43509</v>
      </c>
      <c r="N2" s="8">
        <v>18</v>
      </c>
      <c r="O2" s="8" t="str">
        <f>"000256"</f>
        <v>000256</v>
      </c>
      <c r="P2" s="7">
        <v>43564</v>
      </c>
      <c r="Q2" s="10">
        <v>3.2029399999999999</v>
      </c>
      <c r="R2" s="10">
        <v>0.12446</v>
      </c>
      <c r="S2" s="10">
        <v>3.0784799999999999</v>
      </c>
      <c r="T2" s="8">
        <v>8</v>
      </c>
      <c r="U2" s="7">
        <v>43565</v>
      </c>
      <c r="V2" s="8">
        <v>123456789</v>
      </c>
      <c r="W2" s="9" t="s">
        <v>54</v>
      </c>
      <c r="X2" s="8" t="s">
        <v>32</v>
      </c>
      <c r="Y2" s="9" t="s">
        <v>33</v>
      </c>
      <c r="Z2" s="8" t="s">
        <v>47</v>
      </c>
      <c r="AA2" s="9" t="s">
        <v>48</v>
      </c>
      <c r="AB2" s="10">
        <f t="shared" ref="AB2:AB7" si="0">Q2/100</f>
        <v>3.20294E-2</v>
      </c>
    </row>
    <row r="3" spans="1:28" s="4" customFormat="1" ht="13" x14ac:dyDescent="0.3">
      <c r="A3" s="5">
        <v>1020</v>
      </c>
      <c r="B3" s="6" t="s">
        <v>34</v>
      </c>
      <c r="C3" s="7">
        <v>43591</v>
      </c>
      <c r="D3" s="8">
        <v>29</v>
      </c>
      <c r="E3" s="9" t="s">
        <v>51</v>
      </c>
      <c r="F3" s="8" t="s">
        <v>62</v>
      </c>
      <c r="G3" s="9" t="s">
        <v>63</v>
      </c>
      <c r="H3" s="8" t="str">
        <f>"000184"</f>
        <v>000184</v>
      </c>
      <c r="I3" s="7">
        <v>43398</v>
      </c>
      <c r="J3" s="8" t="str">
        <f>"000206"</f>
        <v>000206</v>
      </c>
      <c r="K3" s="7">
        <v>43548</v>
      </c>
      <c r="L3" s="8" t="str">
        <f>"000371"</f>
        <v>000371</v>
      </c>
      <c r="M3" s="7">
        <v>43548</v>
      </c>
      <c r="N3" s="8">
        <v>18</v>
      </c>
      <c r="O3" s="8" t="str">
        <f>"001320"</f>
        <v>001320</v>
      </c>
      <c r="P3" s="7">
        <v>43588</v>
      </c>
      <c r="Q3" s="10">
        <v>48.798819999999999</v>
      </c>
      <c r="R3" s="10">
        <v>5.3132999999999999</v>
      </c>
      <c r="S3" s="10">
        <v>43.485520000000001</v>
      </c>
      <c r="T3" s="8">
        <v>35</v>
      </c>
      <c r="U3" s="7">
        <v>43591</v>
      </c>
      <c r="V3" s="8">
        <v>123456789</v>
      </c>
      <c r="W3" s="9" t="s">
        <v>64</v>
      </c>
      <c r="X3" s="8" t="s">
        <v>41</v>
      </c>
      <c r="Y3" s="9" t="s">
        <v>42</v>
      </c>
      <c r="Z3" s="8" t="s">
        <v>47</v>
      </c>
      <c r="AA3" s="9" t="s">
        <v>48</v>
      </c>
      <c r="AB3" s="10">
        <f t="shared" si="0"/>
        <v>0.48798819999999998</v>
      </c>
    </row>
    <row r="4" spans="1:28" s="4" customFormat="1" ht="13" x14ac:dyDescent="0.3">
      <c r="A4" s="5">
        <v>1021</v>
      </c>
      <c r="B4" s="6" t="s">
        <v>34</v>
      </c>
      <c r="C4" s="7">
        <v>43591</v>
      </c>
      <c r="D4" s="8">
        <v>29</v>
      </c>
      <c r="E4" s="9" t="s">
        <v>51</v>
      </c>
      <c r="F4" s="8" t="s">
        <v>65</v>
      </c>
      <c r="G4" s="9" t="s">
        <v>66</v>
      </c>
      <c r="H4" s="8" t="str">
        <f>"000340"</f>
        <v>000340</v>
      </c>
      <c r="I4" s="7">
        <v>43499</v>
      </c>
      <c r="J4" s="8" t="str">
        <f>"000205"</f>
        <v>000205</v>
      </c>
      <c r="K4" s="7">
        <v>43548</v>
      </c>
      <c r="L4" s="8" t="str">
        <f>"000373"</f>
        <v>000373</v>
      </c>
      <c r="M4" s="7">
        <v>43549</v>
      </c>
      <c r="N4" s="8">
        <v>17</v>
      </c>
      <c r="O4" s="8" t="str">
        <f>"001329"</f>
        <v>001329</v>
      </c>
      <c r="P4" s="7">
        <v>43588</v>
      </c>
      <c r="Q4" s="10">
        <v>19.849340000000002</v>
      </c>
      <c r="R4" s="10">
        <v>2.0722700000000001</v>
      </c>
      <c r="S4" s="10">
        <v>17.777069999999998</v>
      </c>
      <c r="T4" s="8">
        <v>35</v>
      </c>
      <c r="U4" s="7">
        <v>43591</v>
      </c>
      <c r="V4" s="8">
        <v>123456789</v>
      </c>
      <c r="W4" s="9" t="s">
        <v>45</v>
      </c>
      <c r="X4" s="8" t="s">
        <v>35</v>
      </c>
      <c r="Y4" s="9" t="s">
        <v>36</v>
      </c>
      <c r="Z4" s="8" t="s">
        <v>47</v>
      </c>
      <c r="AA4" s="9" t="s">
        <v>48</v>
      </c>
      <c r="AB4" s="10">
        <f t="shared" si="0"/>
        <v>0.19849340000000001</v>
      </c>
    </row>
    <row r="5" spans="1:28" s="4" customFormat="1" ht="13" x14ac:dyDescent="0.3">
      <c r="A5" s="5">
        <v>1022</v>
      </c>
      <c r="B5" s="6" t="s">
        <v>34</v>
      </c>
      <c r="C5" s="7">
        <v>43602</v>
      </c>
      <c r="D5" s="8">
        <v>29</v>
      </c>
      <c r="E5" s="9" t="s">
        <v>51</v>
      </c>
      <c r="F5" s="8" t="s">
        <v>67</v>
      </c>
      <c r="G5" s="9" t="s">
        <v>68</v>
      </c>
      <c r="H5" s="8" t="str">
        <f>"000080"</f>
        <v>000080</v>
      </c>
      <c r="I5" s="7">
        <v>42951</v>
      </c>
      <c r="J5" s="8" t="str">
        <f>"000070"</f>
        <v>000070</v>
      </c>
      <c r="K5" s="7">
        <v>42951</v>
      </c>
      <c r="L5" s="8" t="str">
        <f>"000176"</f>
        <v>000176</v>
      </c>
      <c r="M5" s="7">
        <v>42951</v>
      </c>
      <c r="N5" s="8">
        <v>17</v>
      </c>
      <c r="O5" s="8" t="str">
        <f>"001507"</f>
        <v>001507</v>
      </c>
      <c r="P5" s="7">
        <v>43599</v>
      </c>
      <c r="Q5" s="10">
        <v>9.82958</v>
      </c>
      <c r="R5" s="10">
        <v>0.72416999999999998</v>
      </c>
      <c r="S5" s="10">
        <v>9.1054099999999991</v>
      </c>
      <c r="T5" s="8">
        <v>49</v>
      </c>
      <c r="U5" s="7">
        <v>43602</v>
      </c>
      <c r="V5" s="8">
        <v>123456789</v>
      </c>
      <c r="W5" s="9" t="s">
        <v>46</v>
      </c>
      <c r="X5" s="8" t="s">
        <v>32</v>
      </c>
      <c r="Y5" s="9" t="s">
        <v>33</v>
      </c>
      <c r="Z5" s="8" t="s">
        <v>43</v>
      </c>
      <c r="AA5" s="9" t="s">
        <v>44</v>
      </c>
      <c r="AB5" s="10">
        <f t="shared" si="0"/>
        <v>9.8295800000000003E-2</v>
      </c>
    </row>
    <row r="6" spans="1:28" s="4" customFormat="1" ht="13" x14ac:dyDescent="0.3">
      <c r="A6" s="5">
        <v>1023</v>
      </c>
      <c r="B6" s="6" t="s">
        <v>34</v>
      </c>
      <c r="C6" s="7">
        <v>43603</v>
      </c>
      <c r="D6" s="8">
        <v>29</v>
      </c>
      <c r="E6" s="9" t="s">
        <v>51</v>
      </c>
      <c r="F6" s="8" t="s">
        <v>69</v>
      </c>
      <c r="G6" s="9" t="s">
        <v>70</v>
      </c>
      <c r="H6" s="8" t="str">
        <f>"000084"</f>
        <v>000084</v>
      </c>
      <c r="I6" s="7">
        <v>42988</v>
      </c>
      <c r="J6" s="8" t="str">
        <f>"000010"</f>
        <v>000010</v>
      </c>
      <c r="K6" s="7">
        <v>42988</v>
      </c>
      <c r="L6" s="8" t="str">
        <f>"000221"</f>
        <v>000221</v>
      </c>
      <c r="M6" s="7">
        <v>43018</v>
      </c>
      <c r="N6" s="8">
        <v>17</v>
      </c>
      <c r="O6" s="8" t="str">
        <f>"001706"</f>
        <v>001706</v>
      </c>
      <c r="P6" s="7">
        <v>43602</v>
      </c>
      <c r="Q6" s="10">
        <v>18.69389</v>
      </c>
      <c r="R6" s="10">
        <v>1.0609999999999999</v>
      </c>
      <c r="S6" s="10">
        <v>17.63289</v>
      </c>
      <c r="T6" s="8">
        <v>50</v>
      </c>
      <c r="U6" s="7">
        <v>43603</v>
      </c>
      <c r="V6" s="8">
        <v>9880606891</v>
      </c>
      <c r="W6" s="9" t="s">
        <v>49</v>
      </c>
      <c r="X6" s="8" t="s">
        <v>32</v>
      </c>
      <c r="Y6" s="9" t="s">
        <v>33</v>
      </c>
      <c r="Z6" s="8" t="s">
        <v>47</v>
      </c>
      <c r="AA6" s="9" t="s">
        <v>48</v>
      </c>
      <c r="AB6" s="10">
        <f t="shared" si="0"/>
        <v>0.18693889999999999</v>
      </c>
    </row>
    <row r="7" spans="1:28" s="4" customFormat="1" ht="13" x14ac:dyDescent="0.3">
      <c r="A7" s="5">
        <v>1024</v>
      </c>
      <c r="B7" s="6" t="s">
        <v>34</v>
      </c>
      <c r="C7" s="7">
        <v>43610</v>
      </c>
      <c r="D7" s="8">
        <v>29</v>
      </c>
      <c r="E7" s="9" t="s">
        <v>51</v>
      </c>
      <c r="F7" s="8" t="s">
        <v>71</v>
      </c>
      <c r="G7" s="9" t="s">
        <v>72</v>
      </c>
      <c r="H7" s="8" t="str">
        <f>"000194"</f>
        <v>000194</v>
      </c>
      <c r="I7" s="7">
        <v>43403</v>
      </c>
      <c r="J7" s="8" t="str">
        <f>"000211"</f>
        <v>000211</v>
      </c>
      <c r="K7" s="7">
        <v>43552</v>
      </c>
      <c r="L7" s="8" t="str">
        <f>"000379"</f>
        <v>000379</v>
      </c>
      <c r="M7" s="7">
        <v>43552</v>
      </c>
      <c r="N7" s="8">
        <v>18</v>
      </c>
      <c r="O7" s="8" t="str">
        <f>"001859"</f>
        <v>001859</v>
      </c>
      <c r="P7" s="7">
        <v>43606</v>
      </c>
      <c r="Q7" s="10">
        <v>29.77364</v>
      </c>
      <c r="R7" s="10">
        <v>3.14228</v>
      </c>
      <c r="S7" s="10">
        <v>26.631360000000001</v>
      </c>
      <c r="T7" s="8">
        <v>58</v>
      </c>
      <c r="U7" s="7">
        <v>43610</v>
      </c>
      <c r="V7" s="8">
        <v>123456789</v>
      </c>
      <c r="W7" s="9" t="s">
        <v>73</v>
      </c>
      <c r="X7" s="8" t="s">
        <v>39</v>
      </c>
      <c r="Y7" s="9" t="s">
        <v>40</v>
      </c>
      <c r="Z7" s="8" t="s">
        <v>47</v>
      </c>
      <c r="AA7" s="9" t="s">
        <v>48</v>
      </c>
      <c r="AB7" s="10">
        <f t="shared" si="0"/>
        <v>0.29773640000000001</v>
      </c>
    </row>
    <row r="8" spans="1:28" s="4" customFormat="1" ht="13" x14ac:dyDescent="0.3">
      <c r="A8" s="5">
        <v>1025</v>
      </c>
      <c r="B8" s="6" t="s">
        <v>31</v>
      </c>
      <c r="C8" s="7">
        <v>43633</v>
      </c>
      <c r="D8" s="8">
        <v>29</v>
      </c>
      <c r="E8" s="9" t="s">
        <v>51</v>
      </c>
      <c r="F8" s="8" t="s">
        <v>55</v>
      </c>
      <c r="G8" s="9" t="s">
        <v>56</v>
      </c>
      <c r="H8" s="8" t="str">
        <f>"000097"</f>
        <v>000097</v>
      </c>
      <c r="I8" s="7">
        <v>42993</v>
      </c>
      <c r="J8" s="8" t="str">
        <f>"000013"</f>
        <v>000013</v>
      </c>
      <c r="K8" s="7">
        <v>43591</v>
      </c>
      <c r="L8" s="8" t="str">
        <f>"000019"</f>
        <v>000019</v>
      </c>
      <c r="M8" s="7">
        <v>43591</v>
      </c>
      <c r="N8" s="8">
        <v>17</v>
      </c>
      <c r="O8" s="8" t="str">
        <f>"002691"</f>
        <v>002691</v>
      </c>
      <c r="P8" s="7">
        <v>43629</v>
      </c>
      <c r="Q8" s="10">
        <v>12.967079999999999</v>
      </c>
      <c r="R8" s="10">
        <v>1.3439399999999999</v>
      </c>
      <c r="S8" s="10">
        <v>11.623139999999999</v>
      </c>
      <c r="T8" s="8">
        <v>83</v>
      </c>
      <c r="U8" s="7">
        <v>43633</v>
      </c>
      <c r="V8" s="8">
        <v>123456789</v>
      </c>
      <c r="W8" s="9" t="s">
        <v>50</v>
      </c>
      <c r="X8" s="8" t="s">
        <v>35</v>
      </c>
      <c r="Y8" s="9" t="s">
        <v>36</v>
      </c>
      <c r="Z8" s="8" t="s">
        <v>47</v>
      </c>
      <c r="AA8" s="9" t="s">
        <v>48</v>
      </c>
      <c r="AB8" s="10">
        <v>0.1296708</v>
      </c>
    </row>
    <row r="9" spans="1:28" s="4" customFormat="1" ht="13" x14ac:dyDescent="0.3">
      <c r="A9" s="5">
        <v>1026</v>
      </c>
      <c r="B9" s="6" t="s">
        <v>31</v>
      </c>
      <c r="C9" s="7">
        <v>43633</v>
      </c>
      <c r="D9" s="8">
        <v>29</v>
      </c>
      <c r="E9" s="9" t="s">
        <v>51</v>
      </c>
      <c r="F9" s="8" t="s">
        <v>57</v>
      </c>
      <c r="G9" s="9" t="s">
        <v>58</v>
      </c>
      <c r="H9" s="8" t="str">
        <f>"000324"</f>
        <v>000324</v>
      </c>
      <c r="I9" s="7">
        <v>43174</v>
      </c>
      <c r="J9" s="8" t="str">
        <f>"000139"</f>
        <v>000139</v>
      </c>
      <c r="K9" s="7">
        <v>43174</v>
      </c>
      <c r="L9" s="8" t="str">
        <f>"000396"</f>
        <v>000396</v>
      </c>
      <c r="M9" s="7">
        <v>43174</v>
      </c>
      <c r="N9" s="8">
        <v>17</v>
      </c>
      <c r="O9" s="8" t="str">
        <f>"000242"</f>
        <v>000242</v>
      </c>
      <c r="P9" s="7">
        <v>43195</v>
      </c>
      <c r="Q9" s="10">
        <v>139.48230000000001</v>
      </c>
      <c r="R9" s="10">
        <v>9.0847099999999994</v>
      </c>
      <c r="S9" s="10">
        <v>130.39759000000001</v>
      </c>
      <c r="T9" s="8">
        <v>87</v>
      </c>
      <c r="U9" s="7">
        <v>43633</v>
      </c>
      <c r="V9" s="8">
        <v>123456789</v>
      </c>
      <c r="W9" s="9" t="s">
        <v>59</v>
      </c>
      <c r="X9" s="8" t="s">
        <v>29</v>
      </c>
      <c r="Y9" s="9" t="s">
        <v>30</v>
      </c>
      <c r="Z9" s="8" t="s">
        <v>47</v>
      </c>
      <c r="AA9" s="9" t="s">
        <v>48</v>
      </c>
      <c r="AB9" s="10">
        <v>1.3948230000000001</v>
      </c>
    </row>
    <row r="10" spans="1:28" s="4" customFormat="1" ht="13" x14ac:dyDescent="0.3">
      <c r="A10" s="5">
        <v>1027</v>
      </c>
      <c r="B10" s="6" t="s">
        <v>31</v>
      </c>
      <c r="C10" s="7">
        <v>43633</v>
      </c>
      <c r="D10" s="8">
        <v>29</v>
      </c>
      <c r="E10" s="9" t="s">
        <v>51</v>
      </c>
      <c r="F10" s="8" t="s">
        <v>57</v>
      </c>
      <c r="G10" s="9" t="s">
        <v>58</v>
      </c>
      <c r="H10" s="8" t="str">
        <f>"000324"</f>
        <v>000324</v>
      </c>
      <c r="I10" s="7">
        <v>43174</v>
      </c>
      <c r="J10" s="8" t="str">
        <f>"000139"</f>
        <v>000139</v>
      </c>
      <c r="K10" s="7">
        <v>43174</v>
      </c>
      <c r="L10" s="8" t="str">
        <f>"000396"</f>
        <v>000396</v>
      </c>
      <c r="M10" s="7">
        <v>43174</v>
      </c>
      <c r="N10" s="8">
        <v>17</v>
      </c>
      <c r="O10" s="8" t="str">
        <f>"000242"</f>
        <v>000242</v>
      </c>
      <c r="P10" s="7">
        <v>43195</v>
      </c>
      <c r="Q10" s="10">
        <v>229.88070999999999</v>
      </c>
      <c r="R10" s="10">
        <v>15.74132</v>
      </c>
      <c r="S10" s="10">
        <v>214.13938999999999</v>
      </c>
      <c r="T10" s="8">
        <v>87</v>
      </c>
      <c r="U10" s="7">
        <v>43633</v>
      </c>
      <c r="V10" s="8">
        <v>123456789</v>
      </c>
      <c r="W10" s="9" t="s">
        <v>59</v>
      </c>
      <c r="X10" s="8" t="s">
        <v>29</v>
      </c>
      <c r="Y10" s="9" t="s">
        <v>30</v>
      </c>
      <c r="Z10" s="8" t="s">
        <v>47</v>
      </c>
      <c r="AA10" s="9" t="s">
        <v>48</v>
      </c>
      <c r="AB10" s="10">
        <v>2.2988070999999999</v>
      </c>
    </row>
    <row r="11" spans="1:28" s="4" customFormat="1" ht="13" x14ac:dyDescent="0.3">
      <c r="A11" s="5">
        <v>1028</v>
      </c>
      <c r="B11" s="6" t="s">
        <v>31</v>
      </c>
      <c r="C11" s="7">
        <v>43637</v>
      </c>
      <c r="D11" s="8">
        <v>29</v>
      </c>
      <c r="E11" s="9" t="s">
        <v>51</v>
      </c>
      <c r="F11" s="8" t="s">
        <v>57</v>
      </c>
      <c r="G11" s="9" t="s">
        <v>58</v>
      </c>
      <c r="H11" s="8" t="str">
        <f>"000324"</f>
        <v>000324</v>
      </c>
      <c r="I11" s="7">
        <v>43174</v>
      </c>
      <c r="J11" s="8" t="str">
        <f>"000139"</f>
        <v>000139</v>
      </c>
      <c r="K11" s="7">
        <v>43174</v>
      </c>
      <c r="L11" s="8" t="str">
        <f>"000396"</f>
        <v>000396</v>
      </c>
      <c r="M11" s="7">
        <v>43174</v>
      </c>
      <c r="N11" s="8">
        <v>17</v>
      </c>
      <c r="O11" s="8" t="str">
        <f>"000242"</f>
        <v>000242</v>
      </c>
      <c r="P11" s="7">
        <v>43195</v>
      </c>
      <c r="Q11" s="10">
        <v>181.20428999999999</v>
      </c>
      <c r="R11" s="10">
        <v>9.5456299999999992</v>
      </c>
      <c r="S11" s="10">
        <v>171.65866</v>
      </c>
      <c r="T11" s="8">
        <v>91</v>
      </c>
      <c r="U11" s="7">
        <v>43637</v>
      </c>
      <c r="V11" s="8">
        <v>123456789</v>
      </c>
      <c r="W11" s="9" t="s">
        <v>59</v>
      </c>
      <c r="X11" s="8" t="s">
        <v>29</v>
      </c>
      <c r="Y11" s="9" t="s">
        <v>30</v>
      </c>
      <c r="Z11" s="8" t="s">
        <v>47</v>
      </c>
      <c r="AA11" s="9" t="s">
        <v>48</v>
      </c>
      <c r="AB11" s="10">
        <v>1.8120428999999998</v>
      </c>
    </row>
    <row r="12" spans="1:28" s="4" customFormat="1" ht="13" x14ac:dyDescent="0.3">
      <c r="A12" s="5">
        <v>1029</v>
      </c>
      <c r="B12" s="6" t="s">
        <v>31</v>
      </c>
      <c r="C12" s="7">
        <v>43641</v>
      </c>
      <c r="D12" s="8">
        <v>29</v>
      </c>
      <c r="E12" s="9" t="s">
        <v>51</v>
      </c>
      <c r="F12" s="8" t="s">
        <v>60</v>
      </c>
      <c r="G12" s="9" t="s">
        <v>61</v>
      </c>
      <c r="H12" s="8" t="str">
        <f>"000192"</f>
        <v>000192</v>
      </c>
      <c r="I12" s="7">
        <v>43400</v>
      </c>
      <c r="J12" s="8" t="str">
        <f>"000017"</f>
        <v>000017</v>
      </c>
      <c r="K12" s="7">
        <v>43608</v>
      </c>
      <c r="L12" s="8" t="str">
        <f>"000024"</f>
        <v>000024</v>
      </c>
      <c r="M12" s="7">
        <v>43608</v>
      </c>
      <c r="N12" s="8">
        <v>18</v>
      </c>
      <c r="O12" s="8" t="str">
        <f>"002846"</f>
        <v>002846</v>
      </c>
      <c r="P12" s="7">
        <v>43635</v>
      </c>
      <c r="Q12" s="10">
        <v>9.8978099999999998</v>
      </c>
      <c r="R12" s="10">
        <v>0.94904999999999995</v>
      </c>
      <c r="S12" s="10">
        <v>8.94876</v>
      </c>
      <c r="T12" s="8">
        <v>93</v>
      </c>
      <c r="U12" s="7">
        <v>43641</v>
      </c>
      <c r="V12" s="8">
        <v>123456789</v>
      </c>
      <c r="W12" s="9" t="s">
        <v>45</v>
      </c>
      <c r="X12" s="8" t="s">
        <v>37</v>
      </c>
      <c r="Y12" s="9" t="s">
        <v>38</v>
      </c>
      <c r="Z12" s="8" t="s">
        <v>47</v>
      </c>
      <c r="AA12" s="9" t="s">
        <v>48</v>
      </c>
      <c r="AB12" s="10">
        <v>9.8978099999999999E-2</v>
      </c>
    </row>
    <row r="13" spans="1:28" s="4" customFormat="1" ht="13" x14ac:dyDescent="0.3">
      <c r="A13" s="5">
        <v>1030</v>
      </c>
      <c r="B13" s="6" t="s">
        <v>74</v>
      </c>
      <c r="C13" s="7">
        <v>43647</v>
      </c>
      <c r="D13" s="8">
        <v>29</v>
      </c>
      <c r="E13" s="9" t="s">
        <v>51</v>
      </c>
      <c r="F13" s="8" t="s">
        <v>75</v>
      </c>
      <c r="G13" s="11" t="s">
        <v>76</v>
      </c>
      <c r="H13" s="8" t="str">
        <f>"000174"</f>
        <v>000174</v>
      </c>
      <c r="I13" s="7">
        <v>42760</v>
      </c>
      <c r="J13" s="8" t="str">
        <f>"000082"</f>
        <v>000082</v>
      </c>
      <c r="K13" s="7">
        <v>43121</v>
      </c>
      <c r="L13" s="8" t="str">
        <f>"000327"</f>
        <v>000327</v>
      </c>
      <c r="M13" s="7">
        <v>43121</v>
      </c>
      <c r="N13" s="8">
        <v>17</v>
      </c>
      <c r="O13" s="8" t="str">
        <f>"003145"</f>
        <v>003145</v>
      </c>
      <c r="P13" s="7">
        <v>43643</v>
      </c>
      <c r="Q13" s="12">
        <v>19.15044</v>
      </c>
      <c r="R13" s="12">
        <v>1.0529999999999999</v>
      </c>
      <c r="S13" s="12">
        <v>18.097439999999999</v>
      </c>
      <c r="T13" s="8">
        <v>96</v>
      </c>
      <c r="U13" s="7">
        <v>43647</v>
      </c>
      <c r="V13" s="8">
        <v>9449830883</v>
      </c>
      <c r="W13" s="11" t="s">
        <v>77</v>
      </c>
      <c r="X13" s="8" t="s">
        <v>32</v>
      </c>
      <c r="Y13" s="11" t="s">
        <v>33</v>
      </c>
      <c r="Z13" s="8" t="s">
        <v>47</v>
      </c>
      <c r="AA13" s="11" t="s">
        <v>48</v>
      </c>
      <c r="AB13" s="12">
        <f t="shared" ref="AB13:AB20" si="1">Q13/100</f>
        <v>0.19150439999999999</v>
      </c>
    </row>
    <row r="14" spans="1:28" s="4" customFormat="1" ht="13" x14ac:dyDescent="0.3">
      <c r="A14" s="5">
        <v>1031</v>
      </c>
      <c r="B14" s="6" t="s">
        <v>74</v>
      </c>
      <c r="C14" s="7">
        <v>43647</v>
      </c>
      <c r="D14" s="8">
        <v>29</v>
      </c>
      <c r="E14" s="9" t="s">
        <v>51</v>
      </c>
      <c r="F14" s="8" t="s">
        <v>78</v>
      </c>
      <c r="G14" s="11" t="s">
        <v>79</v>
      </c>
      <c r="H14" s="8" t="str">
        <f>"000096"</f>
        <v>000096</v>
      </c>
      <c r="I14" s="7">
        <v>42993</v>
      </c>
      <c r="J14" s="8" t="str">
        <f>"000083"</f>
        <v>000083</v>
      </c>
      <c r="K14" s="7">
        <v>43121</v>
      </c>
      <c r="L14" s="8" t="str">
        <f>"000328"</f>
        <v>000328</v>
      </c>
      <c r="M14" s="7">
        <v>43121</v>
      </c>
      <c r="N14" s="8">
        <v>17</v>
      </c>
      <c r="O14" s="8" t="str">
        <f>"003146"</f>
        <v>003146</v>
      </c>
      <c r="P14" s="7">
        <v>43643</v>
      </c>
      <c r="Q14" s="12">
        <v>29.5245</v>
      </c>
      <c r="R14" s="12">
        <v>1.6910000000000001</v>
      </c>
      <c r="S14" s="12">
        <v>27.833500000000001</v>
      </c>
      <c r="T14" s="8">
        <v>96</v>
      </c>
      <c r="U14" s="7">
        <v>43647</v>
      </c>
      <c r="V14" s="8">
        <v>9449830883</v>
      </c>
      <c r="W14" s="11" t="s">
        <v>80</v>
      </c>
      <c r="X14" s="8" t="s">
        <v>32</v>
      </c>
      <c r="Y14" s="11" t="s">
        <v>33</v>
      </c>
      <c r="Z14" s="8" t="s">
        <v>47</v>
      </c>
      <c r="AA14" s="11" t="s">
        <v>48</v>
      </c>
      <c r="AB14" s="12">
        <f t="shared" si="1"/>
        <v>0.29524499999999998</v>
      </c>
    </row>
    <row r="15" spans="1:28" s="4" customFormat="1" ht="13" x14ac:dyDescent="0.3">
      <c r="A15" s="5">
        <v>1032</v>
      </c>
      <c r="B15" s="6" t="s">
        <v>74</v>
      </c>
      <c r="C15" s="7">
        <v>43647</v>
      </c>
      <c r="D15" s="8">
        <v>29</v>
      </c>
      <c r="E15" s="9" t="s">
        <v>51</v>
      </c>
      <c r="F15" s="8" t="s">
        <v>81</v>
      </c>
      <c r="G15" s="11" t="s">
        <v>82</v>
      </c>
      <c r="H15" s="8" t="str">
        <f>"000175"</f>
        <v>000175</v>
      </c>
      <c r="I15" s="7">
        <v>42760</v>
      </c>
      <c r="J15" s="8" t="str">
        <f>"000081"</f>
        <v>000081</v>
      </c>
      <c r="K15" s="7">
        <v>43121</v>
      </c>
      <c r="L15" s="8" t="str">
        <f>"000329"</f>
        <v>000329</v>
      </c>
      <c r="M15" s="7">
        <v>43121</v>
      </c>
      <c r="N15" s="8">
        <v>17</v>
      </c>
      <c r="O15" s="8" t="str">
        <f>"003148"</f>
        <v>003148</v>
      </c>
      <c r="P15" s="7">
        <v>43643</v>
      </c>
      <c r="Q15" s="12">
        <v>19.202660000000002</v>
      </c>
      <c r="R15" s="12">
        <v>1.0315000000000001</v>
      </c>
      <c r="S15" s="12">
        <v>18.17116</v>
      </c>
      <c r="T15" s="8">
        <v>96</v>
      </c>
      <c r="U15" s="7">
        <v>43647</v>
      </c>
      <c r="V15" s="8">
        <v>9449830883</v>
      </c>
      <c r="W15" s="11" t="s">
        <v>83</v>
      </c>
      <c r="X15" s="8" t="s">
        <v>32</v>
      </c>
      <c r="Y15" s="11" t="s">
        <v>33</v>
      </c>
      <c r="Z15" s="8" t="s">
        <v>47</v>
      </c>
      <c r="AA15" s="11" t="s">
        <v>48</v>
      </c>
      <c r="AB15" s="12">
        <f t="shared" si="1"/>
        <v>0.19202660000000002</v>
      </c>
    </row>
    <row r="16" spans="1:28" s="4" customFormat="1" ht="13" x14ac:dyDescent="0.3">
      <c r="A16" s="5">
        <v>1033</v>
      </c>
      <c r="B16" s="6" t="s">
        <v>74</v>
      </c>
      <c r="C16" s="7">
        <v>43669</v>
      </c>
      <c r="D16" s="8">
        <v>29</v>
      </c>
      <c r="E16" s="9" t="s">
        <v>51</v>
      </c>
      <c r="F16" s="8" t="s">
        <v>84</v>
      </c>
      <c r="G16" s="11" t="s">
        <v>85</v>
      </c>
      <c r="H16" s="8" t="str">
        <f>"000173"</f>
        <v>000173</v>
      </c>
      <c r="I16" s="7">
        <v>42760</v>
      </c>
      <c r="J16" s="8" t="str">
        <f>"000095"</f>
        <v>000095</v>
      </c>
      <c r="K16" s="7">
        <v>43132</v>
      </c>
      <c r="L16" s="8" t="str">
        <f>"000347"</f>
        <v>000347</v>
      </c>
      <c r="M16" s="7">
        <v>43132</v>
      </c>
      <c r="N16" s="8">
        <v>17</v>
      </c>
      <c r="O16" s="8" t="str">
        <f>"003489"</f>
        <v>003489</v>
      </c>
      <c r="P16" s="7">
        <v>43663</v>
      </c>
      <c r="Q16" s="12">
        <v>19.14873</v>
      </c>
      <c r="R16" s="12">
        <v>1.0455000000000001</v>
      </c>
      <c r="S16" s="12">
        <v>18.10323</v>
      </c>
      <c r="T16" s="8">
        <v>122</v>
      </c>
      <c r="U16" s="7">
        <v>43669</v>
      </c>
      <c r="V16" s="8">
        <v>9449830883</v>
      </c>
      <c r="W16" s="11" t="s">
        <v>83</v>
      </c>
      <c r="X16" s="8" t="s">
        <v>32</v>
      </c>
      <c r="Y16" s="11" t="s">
        <v>33</v>
      </c>
      <c r="Z16" s="8" t="s">
        <v>47</v>
      </c>
      <c r="AA16" s="11" t="s">
        <v>48</v>
      </c>
      <c r="AB16" s="12">
        <f t="shared" si="1"/>
        <v>0.1914873</v>
      </c>
    </row>
    <row r="17" spans="1:28" s="4" customFormat="1" ht="13" x14ac:dyDescent="0.3">
      <c r="A17" s="5">
        <v>1034</v>
      </c>
      <c r="B17" s="6" t="s">
        <v>74</v>
      </c>
      <c r="C17" s="7">
        <v>43672</v>
      </c>
      <c r="D17" s="8">
        <v>29</v>
      </c>
      <c r="E17" s="9" t="s">
        <v>51</v>
      </c>
      <c r="F17" s="8" t="s">
        <v>86</v>
      </c>
      <c r="G17" s="11" t="s">
        <v>87</v>
      </c>
      <c r="H17" s="8" t="str">
        <f>"000002"</f>
        <v>000002</v>
      </c>
      <c r="I17" s="7">
        <v>43582</v>
      </c>
      <c r="J17" s="8" t="str">
        <f>"000041"</f>
        <v>000041</v>
      </c>
      <c r="K17" s="7">
        <v>43640</v>
      </c>
      <c r="L17" s="8" t="str">
        <f>"000041"</f>
        <v>000041</v>
      </c>
      <c r="M17" s="7">
        <v>43640</v>
      </c>
      <c r="N17" s="8">
        <v>18</v>
      </c>
      <c r="O17" s="8" t="str">
        <f>"004054"</f>
        <v>004054</v>
      </c>
      <c r="P17" s="7">
        <v>43672</v>
      </c>
      <c r="Q17" s="12">
        <v>119.9392</v>
      </c>
      <c r="R17" s="12">
        <v>14.952680000000001</v>
      </c>
      <c r="S17" s="12">
        <v>104.98652</v>
      </c>
      <c r="T17" s="8">
        <v>128</v>
      </c>
      <c r="U17" s="7">
        <v>43672</v>
      </c>
      <c r="V17" s="8">
        <v>9945525730</v>
      </c>
      <c r="W17" s="11" t="s">
        <v>88</v>
      </c>
      <c r="X17" s="8" t="s">
        <v>37</v>
      </c>
      <c r="Y17" s="11" t="s">
        <v>38</v>
      </c>
      <c r="Z17" s="8" t="s">
        <v>89</v>
      </c>
      <c r="AA17" s="11" t="s">
        <v>90</v>
      </c>
      <c r="AB17" s="12">
        <f t="shared" si="1"/>
        <v>1.199392</v>
      </c>
    </row>
    <row r="18" spans="1:28" s="4" customFormat="1" ht="13" x14ac:dyDescent="0.3">
      <c r="A18" s="5">
        <v>1035</v>
      </c>
      <c r="B18" s="6" t="s">
        <v>91</v>
      </c>
      <c r="C18" s="7">
        <v>43717</v>
      </c>
      <c r="D18" s="8">
        <v>29</v>
      </c>
      <c r="E18" s="9" t="s">
        <v>51</v>
      </c>
      <c r="F18" s="8" t="s">
        <v>92</v>
      </c>
      <c r="G18" s="11" t="s">
        <v>93</v>
      </c>
      <c r="H18" s="8" t="str">
        <f>"000417"</f>
        <v>000417</v>
      </c>
      <c r="I18" s="7">
        <v>43533</v>
      </c>
      <c r="J18" s="8" t="str">
        <f>"000037"</f>
        <v>000037</v>
      </c>
      <c r="K18" s="7">
        <v>43654</v>
      </c>
      <c r="L18" s="8" t="str">
        <f>"000074"</f>
        <v>000074</v>
      </c>
      <c r="M18" s="7">
        <v>43663</v>
      </c>
      <c r="N18" s="8">
        <v>17</v>
      </c>
      <c r="O18" s="8" t="str">
        <f>"004755"</f>
        <v>004755</v>
      </c>
      <c r="P18" s="7">
        <v>43703</v>
      </c>
      <c r="Q18" s="12">
        <v>1.2322500000000001</v>
      </c>
      <c r="R18" s="12">
        <v>5.0549999999999998E-2</v>
      </c>
      <c r="S18" s="12">
        <v>1.1817</v>
      </c>
      <c r="T18" s="8">
        <v>178</v>
      </c>
      <c r="U18" s="7">
        <v>43717</v>
      </c>
      <c r="V18" s="8">
        <v>123456789</v>
      </c>
      <c r="W18" s="11" t="s">
        <v>94</v>
      </c>
      <c r="X18" s="8" t="s">
        <v>35</v>
      </c>
      <c r="Y18" s="11" t="s">
        <v>36</v>
      </c>
      <c r="Z18" s="8" t="s">
        <v>47</v>
      </c>
      <c r="AA18" s="11" t="s">
        <v>48</v>
      </c>
      <c r="AB18" s="12">
        <f t="shared" si="1"/>
        <v>1.23225E-2</v>
      </c>
    </row>
    <row r="19" spans="1:28" s="4" customFormat="1" ht="13" x14ac:dyDescent="0.3">
      <c r="A19" s="5">
        <v>1036</v>
      </c>
      <c r="B19" s="6" t="s">
        <v>91</v>
      </c>
      <c r="C19" s="7">
        <v>43717</v>
      </c>
      <c r="D19" s="8">
        <v>29</v>
      </c>
      <c r="E19" s="9" t="s">
        <v>51</v>
      </c>
      <c r="F19" s="8" t="s">
        <v>95</v>
      </c>
      <c r="G19" s="11" t="s">
        <v>96</v>
      </c>
      <c r="H19" s="8" t="str">
        <f>"000191"</f>
        <v>000191</v>
      </c>
      <c r="I19" s="7">
        <v>43400</v>
      </c>
      <c r="J19" s="8" t="str">
        <f>"000038"</f>
        <v>000038</v>
      </c>
      <c r="K19" s="7">
        <v>43654</v>
      </c>
      <c r="L19" s="8" t="str">
        <f>"000070"</f>
        <v>000070</v>
      </c>
      <c r="M19" s="7">
        <v>43654</v>
      </c>
      <c r="N19" s="8">
        <v>18</v>
      </c>
      <c r="O19" s="8" t="str">
        <f>"004759"</f>
        <v>004759</v>
      </c>
      <c r="P19" s="7">
        <v>43703</v>
      </c>
      <c r="Q19" s="12">
        <v>19.75271</v>
      </c>
      <c r="R19" s="12">
        <v>1.8947799999999999</v>
      </c>
      <c r="S19" s="12">
        <v>17.85793</v>
      </c>
      <c r="T19" s="8">
        <v>178</v>
      </c>
      <c r="U19" s="7">
        <v>43717</v>
      </c>
      <c r="V19" s="8">
        <v>123456789</v>
      </c>
      <c r="W19" s="11" t="s">
        <v>97</v>
      </c>
      <c r="X19" s="8" t="s">
        <v>37</v>
      </c>
      <c r="Y19" s="11" t="s">
        <v>38</v>
      </c>
      <c r="Z19" s="8" t="s">
        <v>47</v>
      </c>
      <c r="AA19" s="11" t="s">
        <v>48</v>
      </c>
      <c r="AB19" s="12">
        <f t="shared" si="1"/>
        <v>0.19752710000000001</v>
      </c>
    </row>
    <row r="20" spans="1:28" s="4" customFormat="1" ht="13" x14ac:dyDescent="0.3">
      <c r="A20" s="5">
        <v>1037</v>
      </c>
      <c r="B20" s="6" t="s">
        <v>91</v>
      </c>
      <c r="C20" s="7">
        <v>43726</v>
      </c>
      <c r="D20" s="8">
        <v>29</v>
      </c>
      <c r="E20" s="9" t="s">
        <v>51</v>
      </c>
      <c r="F20" s="8" t="s">
        <v>98</v>
      </c>
      <c r="G20" s="11" t="s">
        <v>99</v>
      </c>
      <c r="H20" s="8" t="str">
        <f>"000370"</f>
        <v>000370</v>
      </c>
      <c r="I20" s="7">
        <v>43520</v>
      </c>
      <c r="J20" s="8" t="str">
        <f>"000040"</f>
        <v>000040</v>
      </c>
      <c r="K20" s="7">
        <v>43654</v>
      </c>
      <c r="L20" s="8" t="str">
        <f>"000071"</f>
        <v>000071</v>
      </c>
      <c r="M20" s="7">
        <v>43654</v>
      </c>
      <c r="N20" s="8">
        <v>17</v>
      </c>
      <c r="O20" s="8" t="str">
        <f>"004990"</f>
        <v>004990</v>
      </c>
      <c r="P20" s="7">
        <v>43719</v>
      </c>
      <c r="Q20" s="12">
        <v>9.9953000000000003</v>
      </c>
      <c r="R20" s="12">
        <v>0.98814999999999997</v>
      </c>
      <c r="S20" s="12">
        <v>9.0071499999999993</v>
      </c>
      <c r="T20" s="8">
        <v>191</v>
      </c>
      <c r="U20" s="7">
        <v>43726</v>
      </c>
      <c r="V20" s="8">
        <v>123456789</v>
      </c>
      <c r="W20" s="11" t="s">
        <v>45</v>
      </c>
      <c r="X20" s="8" t="s">
        <v>35</v>
      </c>
      <c r="Y20" s="11" t="s">
        <v>36</v>
      </c>
      <c r="Z20" s="8" t="s">
        <v>47</v>
      </c>
      <c r="AA20" s="11" t="s">
        <v>48</v>
      </c>
      <c r="AB20" s="12">
        <f t="shared" si="1"/>
        <v>9.9953E-2</v>
      </c>
    </row>
    <row r="21" spans="1:28" s="4" customFormat="1" ht="13" x14ac:dyDescent="0.3">
      <c r="A21" s="5">
        <v>1038</v>
      </c>
      <c r="B21" s="6" t="s">
        <v>100</v>
      </c>
      <c r="C21" s="7">
        <v>43748</v>
      </c>
      <c r="D21" s="5">
        <v>29</v>
      </c>
      <c r="E21" s="9" t="s">
        <v>51</v>
      </c>
      <c r="F21" s="8" t="s">
        <v>101</v>
      </c>
      <c r="G21" s="9" t="s">
        <v>102</v>
      </c>
      <c r="H21" s="8" t="str">
        <f>"000240"</f>
        <v>000240</v>
      </c>
      <c r="I21" s="7">
        <v>43132</v>
      </c>
      <c r="J21" s="8" t="str">
        <f>"000076"</f>
        <v>000076</v>
      </c>
      <c r="K21" s="7">
        <v>43339</v>
      </c>
      <c r="L21" s="8" t="str">
        <f>"000171"</f>
        <v>000171</v>
      </c>
      <c r="M21" s="7">
        <v>43339</v>
      </c>
      <c r="N21" s="8">
        <v>17</v>
      </c>
      <c r="O21" s="8" t="str">
        <f>"005627"</f>
        <v>005627</v>
      </c>
      <c r="P21" s="7">
        <v>43741</v>
      </c>
      <c r="Q21" s="10">
        <v>29.265350000000002</v>
      </c>
      <c r="R21" s="10">
        <v>1.4239999999999999</v>
      </c>
      <c r="S21" s="10">
        <v>27.841349999999998</v>
      </c>
      <c r="T21" s="8">
        <v>13</v>
      </c>
      <c r="U21" s="7">
        <v>43748</v>
      </c>
      <c r="V21" s="8">
        <v>123456789</v>
      </c>
      <c r="W21" s="9" t="s">
        <v>103</v>
      </c>
      <c r="X21" s="8" t="s">
        <v>32</v>
      </c>
      <c r="Y21" s="9" t="s">
        <v>33</v>
      </c>
      <c r="Z21" s="8" t="s">
        <v>47</v>
      </c>
      <c r="AA21" s="9" t="s">
        <v>48</v>
      </c>
      <c r="AB21" s="10">
        <v>0.29265350000000001</v>
      </c>
    </row>
    <row r="22" spans="1:28" s="4" customFormat="1" ht="13" x14ac:dyDescent="0.3">
      <c r="A22" s="5">
        <v>1039</v>
      </c>
      <c r="B22" s="6" t="s">
        <v>104</v>
      </c>
      <c r="C22" s="7">
        <v>43798</v>
      </c>
      <c r="D22" s="5">
        <v>29</v>
      </c>
      <c r="E22" s="9" t="s">
        <v>51</v>
      </c>
      <c r="F22" s="8" t="s">
        <v>105</v>
      </c>
      <c r="G22" s="9" t="s">
        <v>106</v>
      </c>
      <c r="H22" s="8" t="str">
        <f>"000330"</f>
        <v>000330</v>
      </c>
      <c r="I22" s="7">
        <v>43421</v>
      </c>
      <c r="J22" s="8" t="str">
        <f>"000100"</f>
        <v>000100</v>
      </c>
      <c r="K22" s="7">
        <v>43749</v>
      </c>
      <c r="L22" s="8" t="str">
        <f>"000144"</f>
        <v>000144</v>
      </c>
      <c r="M22" s="7">
        <v>43749</v>
      </c>
      <c r="N22" s="8">
        <v>17</v>
      </c>
      <c r="O22" s="8" t="str">
        <f>"006384"</f>
        <v>006384</v>
      </c>
      <c r="P22" s="7">
        <v>43794</v>
      </c>
      <c r="Q22" s="10">
        <v>189.17258000000001</v>
      </c>
      <c r="R22" s="10">
        <v>20.434329999999999</v>
      </c>
      <c r="S22" s="10">
        <v>168.73824999999999</v>
      </c>
      <c r="T22" s="8">
        <v>13</v>
      </c>
      <c r="U22" s="7">
        <v>43798</v>
      </c>
      <c r="V22" s="8">
        <v>123456789</v>
      </c>
      <c r="W22" s="9" t="s">
        <v>107</v>
      </c>
      <c r="X22" s="8" t="s">
        <v>108</v>
      </c>
      <c r="Y22" s="9" t="s">
        <v>109</v>
      </c>
      <c r="Z22" s="8" t="s">
        <v>47</v>
      </c>
      <c r="AA22" s="9" t="s">
        <v>48</v>
      </c>
      <c r="AB22" s="10">
        <v>1.8917258000000001</v>
      </c>
    </row>
    <row r="23" spans="1:28" s="4" customFormat="1" ht="13" x14ac:dyDescent="0.3">
      <c r="A23" s="5">
        <v>1040</v>
      </c>
      <c r="B23" s="6" t="s">
        <v>110</v>
      </c>
      <c r="C23" s="7">
        <v>43801</v>
      </c>
      <c r="D23" s="5">
        <v>29</v>
      </c>
      <c r="E23" s="9" t="s">
        <v>51</v>
      </c>
      <c r="F23" s="8" t="s">
        <v>111</v>
      </c>
      <c r="G23" s="9" t="s">
        <v>112</v>
      </c>
      <c r="H23" s="8" t="str">
        <f>"000034"</f>
        <v>000034</v>
      </c>
      <c r="I23" s="7">
        <v>43650</v>
      </c>
      <c r="J23" s="8" t="str">
        <f>"000098"</f>
        <v>000098</v>
      </c>
      <c r="K23" s="7">
        <v>43749</v>
      </c>
      <c r="L23" s="8" t="str">
        <f>"000141"</f>
        <v>000141</v>
      </c>
      <c r="M23" s="7">
        <v>43749</v>
      </c>
      <c r="N23" s="8">
        <v>18</v>
      </c>
      <c r="O23" s="8" t="str">
        <f>"006458"</f>
        <v>006458</v>
      </c>
      <c r="P23" s="7">
        <v>43797</v>
      </c>
      <c r="Q23" s="10">
        <v>29.973310000000001</v>
      </c>
      <c r="R23" s="10">
        <v>3.0158499999999999</v>
      </c>
      <c r="S23" s="10">
        <v>26.957460000000001</v>
      </c>
      <c r="T23" s="8">
        <v>13</v>
      </c>
      <c r="U23" s="7">
        <v>43801</v>
      </c>
      <c r="V23" s="8">
        <v>123456789</v>
      </c>
      <c r="W23" s="9" t="s">
        <v>107</v>
      </c>
      <c r="X23" s="8" t="s">
        <v>113</v>
      </c>
      <c r="Y23" s="9" t="s">
        <v>114</v>
      </c>
      <c r="Z23" s="8" t="s">
        <v>47</v>
      </c>
      <c r="AA23" s="9" t="s">
        <v>48</v>
      </c>
      <c r="AB23" s="10">
        <v>0.29973310000000003</v>
      </c>
    </row>
    <row r="24" spans="1:28" s="4" customFormat="1" ht="13" x14ac:dyDescent="0.3">
      <c r="A24" s="5">
        <v>1041</v>
      </c>
      <c r="B24" s="6" t="s">
        <v>110</v>
      </c>
      <c r="C24" s="7">
        <v>43801</v>
      </c>
      <c r="D24" s="5">
        <v>29</v>
      </c>
      <c r="E24" s="9" t="s">
        <v>51</v>
      </c>
      <c r="F24" s="8" t="s">
        <v>115</v>
      </c>
      <c r="G24" s="9" t="s">
        <v>116</v>
      </c>
      <c r="H24" s="8" t="str">
        <f>"000320"</f>
        <v>000320</v>
      </c>
      <c r="I24" s="7">
        <v>43160</v>
      </c>
      <c r="J24" s="8" t="str">
        <f>"000129"</f>
        <v>000129</v>
      </c>
      <c r="K24" s="7">
        <v>43820</v>
      </c>
      <c r="L24" s="8" t="str">
        <f>"000198"</f>
        <v>000198</v>
      </c>
      <c r="M24" s="7">
        <v>43820</v>
      </c>
      <c r="N24" s="8">
        <v>17</v>
      </c>
      <c r="O24" s="8" t="str">
        <f>""</f>
        <v/>
      </c>
      <c r="P24" s="7"/>
      <c r="Q24" s="10">
        <v>82.13852</v>
      </c>
      <c r="R24" s="10">
        <v>9.2146000000000008</v>
      </c>
      <c r="S24" s="10">
        <v>72.923919999999995</v>
      </c>
      <c r="T24" s="8">
        <v>13</v>
      </c>
      <c r="U24" s="7">
        <v>43801</v>
      </c>
      <c r="V24" s="8">
        <v>7410852963</v>
      </c>
      <c r="W24" s="9" t="s">
        <v>117</v>
      </c>
      <c r="X24" s="8" t="s">
        <v>35</v>
      </c>
      <c r="Y24" s="9" t="s">
        <v>36</v>
      </c>
      <c r="Z24" s="8" t="s">
        <v>47</v>
      </c>
      <c r="AA24" s="9" t="s">
        <v>48</v>
      </c>
      <c r="AB24" s="10">
        <v>0.82138520000000004</v>
      </c>
    </row>
    <row r="25" spans="1:28" s="4" customFormat="1" ht="13" x14ac:dyDescent="0.3">
      <c r="A25" s="5">
        <v>1042</v>
      </c>
      <c r="B25" s="6" t="s">
        <v>110</v>
      </c>
      <c r="C25" s="7">
        <v>43805</v>
      </c>
      <c r="D25" s="5">
        <v>29</v>
      </c>
      <c r="E25" s="9" t="s">
        <v>51</v>
      </c>
      <c r="F25" s="8" t="s">
        <v>52</v>
      </c>
      <c r="G25" s="9" t="s">
        <v>53</v>
      </c>
      <c r="H25" s="8" t="str">
        <f>"000140"</f>
        <v>000140</v>
      </c>
      <c r="I25" s="7">
        <v>43381</v>
      </c>
      <c r="J25" s="8" t="str">
        <f>"000058"</f>
        <v>000058</v>
      </c>
      <c r="K25" s="7">
        <v>43681</v>
      </c>
      <c r="L25" s="8" t="str">
        <f>"000090"</f>
        <v>000090</v>
      </c>
      <c r="M25" s="7">
        <v>43682</v>
      </c>
      <c r="N25" s="8">
        <v>18</v>
      </c>
      <c r="O25" s="8" t="str">
        <f>"006465"</f>
        <v>006465</v>
      </c>
      <c r="P25" s="7">
        <v>43797</v>
      </c>
      <c r="Q25" s="10">
        <v>4.9868600000000001</v>
      </c>
      <c r="R25" s="10">
        <v>0.19378999999999999</v>
      </c>
      <c r="S25" s="10">
        <v>4.7930700000000002</v>
      </c>
      <c r="T25" s="8">
        <v>13</v>
      </c>
      <c r="U25" s="7">
        <v>43805</v>
      </c>
      <c r="V25" s="8">
        <v>123456789</v>
      </c>
      <c r="W25" s="9" t="s">
        <v>54</v>
      </c>
      <c r="X25" s="8" t="s">
        <v>32</v>
      </c>
      <c r="Y25" s="9" t="s">
        <v>33</v>
      </c>
      <c r="Z25" s="8" t="s">
        <v>47</v>
      </c>
      <c r="AA25" s="9" t="s">
        <v>48</v>
      </c>
      <c r="AB25" s="10">
        <v>4.9868599999999999E-2</v>
      </c>
    </row>
    <row r="26" spans="1:28" s="4" customFormat="1" ht="13" x14ac:dyDescent="0.3">
      <c r="A26" s="5">
        <v>1043</v>
      </c>
      <c r="B26" s="6" t="s">
        <v>110</v>
      </c>
      <c r="C26" s="7">
        <v>43820</v>
      </c>
      <c r="D26" s="5">
        <v>29</v>
      </c>
      <c r="E26" s="9" t="s">
        <v>51</v>
      </c>
      <c r="F26" s="8" t="s">
        <v>118</v>
      </c>
      <c r="G26" s="9" t="s">
        <v>119</v>
      </c>
      <c r="H26" s="8" t="str">
        <f>"000185"</f>
        <v>000185</v>
      </c>
      <c r="I26" s="7">
        <v>43398</v>
      </c>
      <c r="J26" s="8" t="str">
        <f>"000123"</f>
        <v>000123</v>
      </c>
      <c r="K26" s="7">
        <v>43805</v>
      </c>
      <c r="L26" s="8" t="str">
        <f>"000189"</f>
        <v>000189</v>
      </c>
      <c r="M26" s="7">
        <v>43805</v>
      </c>
      <c r="N26" s="8">
        <v>18</v>
      </c>
      <c r="O26" s="8" t="str">
        <f>"006913"</f>
        <v>006913</v>
      </c>
      <c r="P26" s="7">
        <v>43819</v>
      </c>
      <c r="Q26" s="10">
        <v>148.58789999999999</v>
      </c>
      <c r="R26" s="10">
        <v>18.03546</v>
      </c>
      <c r="S26" s="10">
        <v>130.55243999999999</v>
      </c>
      <c r="T26" s="8">
        <v>13</v>
      </c>
      <c r="U26" s="7">
        <v>43820</v>
      </c>
      <c r="V26" s="8">
        <v>123456789</v>
      </c>
      <c r="W26" s="9" t="s">
        <v>45</v>
      </c>
      <c r="X26" s="8" t="s">
        <v>120</v>
      </c>
      <c r="Y26" s="9" t="s">
        <v>121</v>
      </c>
      <c r="Z26" s="8" t="s">
        <v>47</v>
      </c>
      <c r="AA26" s="9" t="s">
        <v>48</v>
      </c>
      <c r="AB26" s="10">
        <v>1.4858789999999999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2020-01-28T11:41:31Z</dcterms:modified>
</cp:coreProperties>
</file>