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anjunath.hl\Desktop\BPR Q1 Q2 Q3\Contractor Bill Payment (Bill Register) Q1 Q2 Q3\"/>
    </mc:Choice>
  </mc:AlternateContent>
  <bookViews>
    <workbookView xWindow="0" yWindow="0" windowWidth="11790" windowHeight="5630"/>
  </bookViews>
  <sheets>
    <sheet name="Sheet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45" i="1" l="1"/>
  <c r="L45" i="1"/>
  <c r="J45" i="1"/>
  <c r="H45" i="1"/>
  <c r="O44" i="1"/>
  <c r="L44" i="1"/>
  <c r="J44" i="1"/>
  <c r="H44" i="1"/>
  <c r="O43" i="1"/>
  <c r="L43" i="1"/>
  <c r="J43" i="1"/>
  <c r="H43" i="1"/>
  <c r="O42" i="1"/>
  <c r="L42" i="1"/>
  <c r="J42" i="1"/>
  <c r="H42" i="1"/>
  <c r="O41" i="1"/>
  <c r="L41" i="1"/>
  <c r="J41" i="1"/>
  <c r="H41" i="1"/>
  <c r="O40" i="1"/>
  <c r="L40" i="1"/>
  <c r="J40" i="1"/>
  <c r="H40" i="1"/>
  <c r="AB39" i="1"/>
  <c r="O39" i="1"/>
  <c r="L39" i="1"/>
  <c r="J39" i="1"/>
  <c r="H39" i="1"/>
  <c r="AB38" i="1"/>
  <c r="O38" i="1"/>
  <c r="L38" i="1"/>
  <c r="J38" i="1"/>
  <c r="H38" i="1"/>
  <c r="AB37" i="1"/>
  <c r="O37" i="1"/>
  <c r="L37" i="1"/>
  <c r="J37" i="1"/>
  <c r="H37" i="1"/>
  <c r="AB36" i="1"/>
  <c r="O36" i="1"/>
  <c r="L36" i="1"/>
  <c r="J36" i="1"/>
  <c r="H36" i="1"/>
  <c r="AB35" i="1"/>
  <c r="O35" i="1"/>
  <c r="L35" i="1"/>
  <c r="J35" i="1"/>
  <c r="H35" i="1"/>
  <c r="AB34" i="1"/>
  <c r="O34" i="1"/>
  <c r="L34" i="1"/>
  <c r="J34" i="1"/>
  <c r="H34" i="1"/>
  <c r="AB33" i="1"/>
  <c r="O33" i="1"/>
  <c r="L33" i="1"/>
  <c r="J33" i="1"/>
  <c r="H33" i="1"/>
  <c r="AB32" i="1"/>
  <c r="O32" i="1"/>
  <c r="L32" i="1"/>
  <c r="J32" i="1"/>
  <c r="H32" i="1"/>
  <c r="AB31" i="1"/>
  <c r="O31" i="1"/>
  <c r="L31" i="1"/>
  <c r="J31" i="1"/>
  <c r="H31" i="1"/>
  <c r="AB30" i="1"/>
  <c r="O30" i="1"/>
  <c r="L30" i="1"/>
  <c r="J30" i="1"/>
  <c r="H30" i="1"/>
  <c r="AB29" i="1"/>
  <c r="O29" i="1"/>
  <c r="L29" i="1"/>
  <c r="J29" i="1"/>
  <c r="H29" i="1"/>
  <c r="AB28" i="1"/>
  <c r="O28" i="1"/>
  <c r="L28" i="1"/>
  <c r="J28" i="1"/>
  <c r="H28" i="1"/>
  <c r="AB27" i="1"/>
  <c r="O27" i="1"/>
  <c r="L27" i="1"/>
  <c r="J27" i="1"/>
  <c r="H27" i="1"/>
  <c r="AB26" i="1"/>
  <c r="O26" i="1"/>
  <c r="L26" i="1"/>
  <c r="J26" i="1"/>
  <c r="H26" i="1"/>
  <c r="AB25" i="1"/>
  <c r="O25" i="1"/>
  <c r="L25" i="1"/>
  <c r="J25" i="1"/>
  <c r="H25" i="1"/>
  <c r="AB24" i="1"/>
  <c r="O24" i="1"/>
  <c r="L24" i="1"/>
  <c r="J24" i="1"/>
  <c r="H24" i="1"/>
  <c r="AB23" i="1"/>
  <c r="O23" i="1"/>
  <c r="L23" i="1"/>
  <c r="J23" i="1"/>
  <c r="H23" i="1"/>
  <c r="AB22" i="1"/>
  <c r="O22" i="1"/>
  <c r="L22" i="1"/>
  <c r="J22" i="1"/>
  <c r="H22" i="1"/>
  <c r="AB21" i="1"/>
  <c r="O21" i="1"/>
  <c r="L21" i="1"/>
  <c r="J21" i="1"/>
  <c r="H21" i="1"/>
  <c r="AB20" i="1"/>
  <c r="O20" i="1"/>
  <c r="L20" i="1"/>
  <c r="J20" i="1"/>
  <c r="H20" i="1"/>
  <c r="O19" i="1"/>
  <c r="L19" i="1"/>
  <c r="J19" i="1"/>
  <c r="H19" i="1"/>
  <c r="O18" i="1"/>
  <c r="L18" i="1"/>
  <c r="J18" i="1"/>
  <c r="H18" i="1"/>
  <c r="AB17" i="1"/>
  <c r="O17" i="1"/>
  <c r="L17" i="1"/>
  <c r="J17" i="1"/>
  <c r="H17" i="1"/>
  <c r="AB16" i="1"/>
  <c r="O16" i="1"/>
  <c r="L16" i="1"/>
  <c r="J16" i="1"/>
  <c r="H16" i="1"/>
  <c r="AB15" i="1"/>
  <c r="O15" i="1"/>
  <c r="L15" i="1"/>
  <c r="J15" i="1"/>
  <c r="H15" i="1"/>
  <c r="AB14" i="1"/>
  <c r="O14" i="1"/>
  <c r="L14" i="1"/>
  <c r="J14" i="1"/>
  <c r="H14" i="1"/>
  <c r="AB13" i="1"/>
  <c r="O13" i="1"/>
  <c r="L13" i="1"/>
  <c r="J13" i="1"/>
  <c r="H13" i="1"/>
  <c r="AB12" i="1"/>
  <c r="O12" i="1"/>
  <c r="L12" i="1"/>
  <c r="J12" i="1"/>
  <c r="H12" i="1"/>
  <c r="AB11" i="1"/>
  <c r="O11" i="1"/>
  <c r="L11" i="1"/>
  <c r="J11" i="1"/>
  <c r="H11" i="1"/>
  <c r="AB10" i="1"/>
  <c r="O10" i="1"/>
  <c r="L10" i="1"/>
  <c r="J10" i="1"/>
  <c r="H10" i="1"/>
  <c r="AB9" i="1"/>
  <c r="O9" i="1"/>
  <c r="L9" i="1"/>
  <c r="J9" i="1"/>
  <c r="H9" i="1"/>
  <c r="AB8" i="1"/>
  <c r="O8" i="1"/>
  <c r="L8" i="1"/>
  <c r="J8" i="1"/>
  <c r="H8" i="1"/>
  <c r="AB7" i="1"/>
  <c r="O7" i="1"/>
  <c r="L7" i="1"/>
  <c r="J7" i="1"/>
  <c r="H7" i="1"/>
  <c r="AB6" i="1"/>
  <c r="O6" i="1"/>
  <c r="L6" i="1"/>
  <c r="J6" i="1"/>
  <c r="H6" i="1"/>
  <c r="AB5" i="1"/>
  <c r="O5" i="1"/>
  <c r="L5" i="1"/>
  <c r="J5" i="1"/>
  <c r="H5" i="1"/>
  <c r="AB4" i="1"/>
  <c r="O4" i="1"/>
  <c r="L4" i="1"/>
  <c r="J4" i="1"/>
  <c r="H4" i="1"/>
  <c r="AB3" i="1"/>
  <c r="O3" i="1"/>
  <c r="L3" i="1"/>
  <c r="J3" i="1"/>
  <c r="H3" i="1"/>
  <c r="AB2" i="1"/>
  <c r="O2" i="1"/>
  <c r="L2" i="1"/>
  <c r="J2" i="1"/>
  <c r="H2" i="1"/>
</calcChain>
</file>

<file path=xl/sharedStrings.xml><?xml version="1.0" encoding="utf-8"?>
<sst xmlns="http://schemas.openxmlformats.org/spreadsheetml/2006/main" count="424" uniqueCount="168">
  <si>
    <t>SL No</t>
  </si>
  <si>
    <t>Month</t>
  </si>
  <si>
    <t>Date</t>
  </si>
  <si>
    <t>Ward_No</t>
  </si>
  <si>
    <t>Ward_Name</t>
  </si>
  <si>
    <t>Job_Code</t>
  </si>
  <si>
    <t>Job_Description</t>
  </si>
  <si>
    <t>Work_ Order</t>
  </si>
  <si>
    <t>Work_Order_Date</t>
  </si>
  <si>
    <t>Sub Bill Register_No</t>
  </si>
  <si>
    <t>Sub Bill Register_Date</t>
  </si>
  <si>
    <t>Bill Register No</t>
  </si>
  <si>
    <t>Bill Register Date</t>
  </si>
  <si>
    <t>Job Code Year</t>
  </si>
  <si>
    <t>CBR_No</t>
  </si>
  <si>
    <t>CBR_Date</t>
  </si>
  <si>
    <t>Gross_ Amount In Lakhs</t>
  </si>
  <si>
    <t>Deduction In Lakhs</t>
  </si>
  <si>
    <t>Nett_ Amount In Lakhs</t>
  </si>
  <si>
    <t>RTGS_No</t>
  </si>
  <si>
    <t>RTGS_Date</t>
  </si>
  <si>
    <t>Contractor Number</t>
  </si>
  <si>
    <t>Contractor_Name</t>
  </si>
  <si>
    <t>P_Code</t>
  </si>
  <si>
    <t>Budget_Head</t>
  </si>
  <si>
    <t>Budget_ Head_ID</t>
  </si>
  <si>
    <t>Engineer Details</t>
  </si>
  <si>
    <t>Gross_ Amount In Cr</t>
  </si>
  <si>
    <t>April</t>
  </si>
  <si>
    <t>P1802</t>
  </si>
  <si>
    <t>Water Supply New Areas</t>
  </si>
  <si>
    <t>P0300</t>
  </si>
  <si>
    <t>M and R to Street Lights - Replacement of Burnt Bulbs etc. (Package)</t>
  </si>
  <si>
    <t>ddo617</t>
  </si>
  <si>
    <t xml:space="preserve"> Executive Engineer Electrical Yelhanka Zone</t>
  </si>
  <si>
    <t>ddo235</t>
  </si>
  <si>
    <t xml:space="preserve"> Assistant Executive Engineer Project-1 Yelahanka Zone</t>
  </si>
  <si>
    <t>June</t>
  </si>
  <si>
    <t>P1771</t>
  </si>
  <si>
    <t>Zone Works - POW Works</t>
  </si>
  <si>
    <t>May</t>
  </si>
  <si>
    <t>M/s Sri Lakshmivaradaraja Electrical Stores</t>
  </si>
  <si>
    <t>Technical Manager (West) KRIDL, Bangaluru</t>
  </si>
  <si>
    <t>18per - Works (Bhagyajyothi, Sooru / Neeru Yojane and General) (54 Lakhs / New Wards)</t>
  </si>
  <si>
    <t>P1878</t>
  </si>
  <si>
    <t>Atturu</t>
  </si>
  <si>
    <t>003-17-000055</t>
  </si>
  <si>
    <t>Maintenance of powerpumps in ward no 03 villages</t>
  </si>
  <si>
    <t>Pradeepa.K.A</t>
  </si>
  <si>
    <t>ddo225</t>
  </si>
  <si>
    <t xml:space="preserve"> Assistant Executive Engineer Yelahanka New Town Yelhanka Zone</t>
  </si>
  <si>
    <t>003-16-000005</t>
  </si>
  <si>
    <t>Operation and maintenance of Park lights in parks coming under W No 3 and W No 4 Package Y 12</t>
  </si>
  <si>
    <t>003-16-000004</t>
  </si>
  <si>
    <t>Operation and maintenance of Street lights in Attur Ward W No 3 Package Y 3</t>
  </si>
  <si>
    <t>Sri.Pradeepkumar.S.N Prof of M/s Ganga Enterprises</t>
  </si>
  <si>
    <t>003-17-000038</t>
  </si>
  <si>
    <t>Improvements to main and cross roadsof Rajiv Gandhi Nagara in Attur ward no 03</t>
  </si>
  <si>
    <t>K.Shankar Reddy</t>
  </si>
  <si>
    <t>003-19-000017</t>
  </si>
  <si>
    <t>CONSTRUCTION TO ROADS AND DRAINS AT CHIKKABETTAHALLI AND SURROUNDING AREAS IN WARD NO 3</t>
  </si>
  <si>
    <t>003-18-000020</t>
  </si>
  <si>
    <t>PROVIDING CEMENT CONCRET ROADS TO 1st A MAIN 2nd MAIN AND CROSS ROADS OF ATTUR LAYOUT IN WARD NO 3</t>
  </si>
  <si>
    <t>Sri.K.Achutha Murthy</t>
  </si>
  <si>
    <t>Sri Vinay Kumar G B (M/s Newzen Consultants)</t>
  </si>
  <si>
    <t>003-17-000034</t>
  </si>
  <si>
    <t>Providing RCC covering slab to Main and Cross roads of G Ramaiah Enclave in ward no 03</t>
  </si>
  <si>
    <t>Vijayakumar.R   Pro C.K.Constructions</t>
  </si>
  <si>
    <t>003-17-000042</t>
  </si>
  <si>
    <t>Providing sign and ornamental boards in ward no 03</t>
  </si>
  <si>
    <t>Vijayakumar.R  Pro C.K.Constructions</t>
  </si>
  <si>
    <t>003-17-000050</t>
  </si>
  <si>
    <t>Improvements to 6th cross road of Escort Layout from Omshankthi temple to Santhosh nagara main road of Attur ward no 03</t>
  </si>
  <si>
    <t>Kishor kumar.M</t>
  </si>
  <si>
    <t>003-17-000052</t>
  </si>
  <si>
    <t>Improvements to roads and side drains at Adithya Nagara in Attur ward no 03</t>
  </si>
  <si>
    <t>K.Ravikumar</t>
  </si>
  <si>
    <t>14th Finance Commission Works - Drinking Water</t>
  </si>
  <si>
    <t>P3293</t>
  </si>
  <si>
    <t>Providing Drinking Water facility in ward no.03</t>
  </si>
  <si>
    <t>003-19-000059</t>
  </si>
  <si>
    <t>September</t>
  </si>
  <si>
    <t>Developmental Works in Ward no 183, 29, 190, 177, 168, 13, 14, 3, 4, 89, 27, 126 and 132</t>
  </si>
  <si>
    <t>P3181</t>
  </si>
  <si>
    <t>Technical Manager(West)</t>
  </si>
  <si>
    <t>Construction of Open Gym in ward no 3 Attur</t>
  </si>
  <si>
    <t>003-17-000057</t>
  </si>
  <si>
    <t>14th Finance Commission Grants - SWD Works</t>
  </si>
  <si>
    <t>P3297</t>
  </si>
  <si>
    <t>Sri.Narasimhappa</t>
  </si>
  <si>
    <t>Improvement to Storm Water drains in ward no 03</t>
  </si>
  <si>
    <t>003-19-000029</t>
  </si>
  <si>
    <t>August</t>
  </si>
  <si>
    <t xml:space="preserve">B.B.Umesh </t>
  </si>
  <si>
    <t>Providing asphalting to main and cross roads of SFS 407 near Ganesha temple in Attur ward no 03</t>
  </si>
  <si>
    <t>003-17-000044</t>
  </si>
  <si>
    <t>14th Finance Commission Works - SWM Works</t>
  </si>
  <si>
    <t>P3298</t>
  </si>
  <si>
    <t>Sri.Charan N S</t>
  </si>
  <si>
    <t>Providing CC Camera and improvements to SWM in ward no 03</t>
  </si>
  <si>
    <t>003-19-000030</t>
  </si>
  <si>
    <t>14th Finance Commission Works - Community Property Maintenance (including Parks)</t>
  </si>
  <si>
    <t>P3292</t>
  </si>
  <si>
    <t>Community property maintenance including parks in ward no 03</t>
  </si>
  <si>
    <t>003-19-000026</t>
  </si>
  <si>
    <t>14th Finance Commission Works - General Public ToiletandSeptage Maintenance</t>
  </si>
  <si>
    <t>P3294</t>
  </si>
  <si>
    <t>Sri.S Somashekar</t>
  </si>
  <si>
    <t>Improvements to General Public toilet and septage Maintenance in ward no 03</t>
  </si>
  <si>
    <t>003-19-000027</t>
  </si>
  <si>
    <t>14th Fin -Maintenance of Cremotorium, Burial Grounds</t>
  </si>
  <si>
    <t>P3291</t>
  </si>
  <si>
    <t>Maintenance of crematorium, Burrial ground and office maintenance in ward no 03</t>
  </si>
  <si>
    <t>003-19-000025</t>
  </si>
  <si>
    <t>14th Finance Commission Works - Road and Footpath Maintenance</t>
  </si>
  <si>
    <t>P3296</t>
  </si>
  <si>
    <t>Improvement to roads and footpath Maintenance in ward no 03</t>
  </si>
  <si>
    <t>003-19-000028</t>
  </si>
  <si>
    <t>Special Development works in 7 CMC and 1 TMC area in BBMP</t>
  </si>
  <si>
    <t>P3089</t>
  </si>
  <si>
    <t>M/s Silicon Consulting Engineers</t>
  </si>
  <si>
    <t>Consultancy services for preparation of detailed survey designs drawings, estimate bid document bill of Quantities for the Work of Developmental works to Vivekananda park in W N 03</t>
  </si>
  <si>
    <t>003-16-000002</t>
  </si>
  <si>
    <t>July</t>
  </si>
  <si>
    <t>Construction of 6 Marriage Community Hall in New Zones at the cost Rs.2.00 Cr. Each</t>
  </si>
  <si>
    <t>P3242</t>
  </si>
  <si>
    <t>M/s Samrudh Architects(Sri Y.C.Lakshmi Prasad)</t>
  </si>
  <si>
    <t>Consultancy services for preparation of detailed survey designs drawings estimate bid document bill of quantities for the work Construction of Marriage Community hall in Chikkabettahalli Village in ward no 03 of Yelahanka Assembly Constituency</t>
  </si>
  <si>
    <t>003-18-000015</t>
  </si>
  <si>
    <t>Redoing of Road cut Portions (Deposit Contributions)</t>
  </si>
  <si>
    <t>P0613</t>
  </si>
  <si>
    <t xml:space="preserve">R.Satheesh (Sathya Constructions) </t>
  </si>
  <si>
    <t>Restoration of road cut portion done by BWSSB at Mahalakshmi Layout Ananthapura and surrounding areas in ward no 3 Atturu</t>
  </si>
  <si>
    <t>003-19-000090</t>
  </si>
  <si>
    <t>R.Satheesh (Sathya Constructions)</t>
  </si>
  <si>
    <t>Restoration of road cut portion done by BWSSB at Sai Nagara Phase-2 and Jyothi Nagara surrounding areas in ward no 3 Atturu</t>
  </si>
  <si>
    <t>003-19-000091</t>
  </si>
  <si>
    <t>Restoration of road cut portion done by BWSSB at AMS Layout in ward no 3 Atturu</t>
  </si>
  <si>
    <t>003-19-000089</t>
  </si>
  <si>
    <t>Restoration of road cut portion done by BWSSB at Best County 2 and Chowdappa layout and surrounding areas in ward no 3 Atturu</t>
  </si>
  <si>
    <t>003-19-000092</t>
  </si>
  <si>
    <t>Works sanctioned by Hon Mayor</t>
  </si>
  <si>
    <t>P0190</t>
  </si>
  <si>
    <t>Improvements and asphalting of roads and drains at Thirumala Nagara ABCD blocked in Ward No. 3</t>
  </si>
  <si>
    <t>003-17-000073</t>
  </si>
  <si>
    <t>Improvements and asphalting of roads and drains at Santhosh Nagara in ward no 03</t>
  </si>
  <si>
    <t>003-17-000072</t>
  </si>
  <si>
    <t>Works sanctioned by Dy. Mayor</t>
  </si>
  <si>
    <t>P2178</t>
  </si>
  <si>
    <t>Improvements of roads and drain at Attur Layout in ward no 03 (balance roads)</t>
  </si>
  <si>
    <t>003-17-000074</t>
  </si>
  <si>
    <t xml:space="preserve">Sri.S.E.Rajesh, </t>
  </si>
  <si>
    <t>Enagaging labours and tractor for emergency works in village area Chikkabettahalli Doddabettahalli Ananthpura in Attur ward no 03</t>
  </si>
  <si>
    <t>003-17-000039</t>
  </si>
  <si>
    <t>October</t>
  </si>
  <si>
    <t>November</t>
  </si>
  <si>
    <t>003-20-000043</t>
  </si>
  <si>
    <t>Restoration of road cut portion done by BWSSB Akashvani layout, Andhra layout, Prakruthi layout in ward no 03 Attur</t>
  </si>
  <si>
    <t xml:space="preserve">R.SATHEESH ( M/s SATHYA CONSTRUCTIONS ) </t>
  </si>
  <si>
    <t>December</t>
  </si>
  <si>
    <t>003-17-000047</t>
  </si>
  <si>
    <t>Improvements to roads at Pulakeshingara in Attur ward no 03</t>
  </si>
  <si>
    <t>H.S.Palakshamurthy</t>
  </si>
  <si>
    <t>003-19-000018</t>
  </si>
  <si>
    <t>CONSTRUCTION TO ROADS AND DRAINS AT ATTUR VILLAGE AND SURROUNDING AREAS IN WARD NO 3</t>
  </si>
  <si>
    <t>003-16-000001</t>
  </si>
  <si>
    <t>Consultancy Services for preparation of detailed Survey, Designs, Drawings, Estimate, Bid Document, Bill of Quantities for the work of Widening of Shiva Mandira Temple Road from Major Sandeep Unnikrishnan Road to Yelahanka Industrial Area in ward No.03</t>
  </si>
  <si>
    <t>Sri.Vishwas J P (M/s Tejus Consultants)</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</si>
</sst>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theme="1"/>
      <name val="Calibri"/>
      <family val="2"/>
      <scheme val="minor"/>
    </font>
    <font>
      <b/>
      <sz val="10"/>
      <color theme="1"/>
      <name val="Calibri"/>
      <family val="2"/>
      <scheme val="minor"/>
    </font>
    <font>
      <sz val="10"/>
      <color theme="1"/>
      <name val="Calibri"/>
      <family val="2"/>
      <scheme val="minor"/>
    </font>
    <font>
      <sz val="8"/>
      <color theme="1"/>
      <name val="Verdana"/>
      <family val="2"/>
    </font>
  </fonts>
  <fills count="3">
    <fill>
      <patternFill patternType="none"/>
    </fill>
    <fill>
      <patternFill patternType="gray125"/>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3">
    <xf numFmtId="0" fontId="0" fillId="0" borderId="0" xfId="0"/>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2" fillId="0" borderId="0" xfId="0" applyFont="1" applyAlignment="1">
      <alignment horizontal="center" vertical="center"/>
    </xf>
    <xf numFmtId="0" fontId="2" fillId="0" borderId="0" xfId="0" applyFont="1"/>
    <xf numFmtId="1" fontId="3" fillId="0" borderId="1" xfId="0" applyNumberFormat="1" applyFont="1" applyBorder="1" applyAlignment="1">
      <alignment horizontal="center" vertical="center"/>
    </xf>
    <xf numFmtId="15" fontId="3" fillId="0" borderId="1" xfId="0" applyNumberFormat="1" applyFont="1" applyBorder="1" applyAlignment="1">
      <alignment horizontal="left" vertical="center"/>
    </xf>
    <xf numFmtId="15" fontId="3" fillId="0" borderId="1" xfId="0" applyNumberFormat="1"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2" fontId="3" fillId="0" borderId="1" xfId="0" applyNumberFormat="1" applyFont="1" applyBorder="1" applyAlignment="1">
      <alignment horizontal="right" vertical="center"/>
    </xf>
    <xf numFmtId="0" fontId="3" fillId="0" borderId="1" xfId="0" applyFont="1" applyBorder="1" applyAlignment="1">
      <alignment vertical="center"/>
    </xf>
    <xf numFmtId="2" fontId="3" fillId="0" borderId="1" xfId="0" applyNumberFormat="1" applyFont="1" applyBorder="1" applyAlignment="1">
      <alignmen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45"/>
  <sheetViews>
    <sheetView tabSelected="1" workbookViewId="0">
      <selection activeCell="F3" sqref="F3"/>
    </sheetView>
  </sheetViews>
  <sheetFormatPr defaultRowHeight="14.5" x14ac:dyDescent="0.35"/>
  <cols>
    <col min="2" max="2" width="6.26953125" bestFit="1" customWidth="1"/>
    <col min="3" max="3" width="9.54296875" bestFit="1" customWidth="1"/>
    <col min="5" max="5" width="10.36328125" bestFit="1" customWidth="1"/>
    <col min="6" max="6" width="13.26953125" bestFit="1" customWidth="1"/>
    <col min="7" max="7" width="31.81640625" customWidth="1"/>
    <col min="16" max="16" width="9.54296875" bestFit="1" customWidth="1"/>
    <col min="21" max="21" width="9.54296875" bestFit="1" customWidth="1"/>
    <col min="27" max="27" width="16.81640625" customWidth="1"/>
  </cols>
  <sheetData>
    <row r="1" spans="1:28" s="3" customFormat="1" ht="24" customHeight="1" x14ac:dyDescent="0.35">
      <c r="A1" s="1" t="s">
        <v>0</v>
      </c>
      <c r="B1" s="1" t="s">
        <v>1</v>
      </c>
      <c r="C1" s="1" t="s">
        <v>2</v>
      </c>
      <c r="D1" s="1" t="s">
        <v>3</v>
      </c>
      <c r="E1" s="1" t="s">
        <v>4</v>
      </c>
      <c r="F1" s="1" t="s">
        <v>5</v>
      </c>
      <c r="G1" s="1" t="s">
        <v>6</v>
      </c>
      <c r="H1" s="2" t="s">
        <v>7</v>
      </c>
      <c r="I1" s="2" t="s">
        <v>8</v>
      </c>
      <c r="J1" s="2" t="s">
        <v>9</v>
      </c>
      <c r="K1" s="2" t="s">
        <v>10</v>
      </c>
      <c r="L1" s="2" t="s">
        <v>11</v>
      </c>
      <c r="M1" s="2" t="s">
        <v>12</v>
      </c>
      <c r="N1" s="2" t="s">
        <v>13</v>
      </c>
      <c r="O1" s="1" t="s">
        <v>14</v>
      </c>
      <c r="P1" s="1" t="s">
        <v>15</v>
      </c>
      <c r="Q1" s="2" t="s">
        <v>16</v>
      </c>
      <c r="R1" s="2" t="s">
        <v>17</v>
      </c>
      <c r="S1" s="2" t="s">
        <v>18</v>
      </c>
      <c r="T1" s="2" t="s">
        <v>19</v>
      </c>
      <c r="U1" s="1" t="s">
        <v>20</v>
      </c>
      <c r="V1" s="2" t="s">
        <v>21</v>
      </c>
      <c r="W1" s="1" t="s">
        <v>22</v>
      </c>
      <c r="X1" s="1" t="s">
        <v>23</v>
      </c>
      <c r="Y1" s="1" t="s">
        <v>24</v>
      </c>
      <c r="Z1" s="2" t="s">
        <v>25</v>
      </c>
      <c r="AA1" s="1" t="s">
        <v>26</v>
      </c>
      <c r="AB1" s="2" t="s">
        <v>27</v>
      </c>
    </row>
    <row r="2" spans="1:28" s="4" customFormat="1" ht="13" x14ac:dyDescent="0.3">
      <c r="A2" s="5">
        <v>94</v>
      </c>
      <c r="B2" s="6" t="s">
        <v>28</v>
      </c>
      <c r="C2" s="7">
        <v>43566</v>
      </c>
      <c r="D2" s="8">
        <v>3</v>
      </c>
      <c r="E2" s="9" t="s">
        <v>45</v>
      </c>
      <c r="F2" s="8" t="s">
        <v>46</v>
      </c>
      <c r="G2" s="9" t="s">
        <v>47</v>
      </c>
      <c r="H2" s="8" t="str">
        <f>"000056"</f>
        <v>000056</v>
      </c>
      <c r="I2" s="7">
        <v>43056</v>
      </c>
      <c r="J2" s="8" t="str">
        <f>"000004"</f>
        <v>000004</v>
      </c>
      <c r="K2" s="7">
        <v>43257</v>
      </c>
      <c r="L2" s="8" t="str">
        <f>"000015"</f>
        <v>000015</v>
      </c>
      <c r="M2" s="7">
        <v>43257</v>
      </c>
      <c r="N2" s="8">
        <v>17</v>
      </c>
      <c r="O2" s="8" t="str">
        <f>"000170"</f>
        <v>000170</v>
      </c>
      <c r="P2" s="7">
        <v>43563</v>
      </c>
      <c r="Q2" s="10">
        <v>9.02135</v>
      </c>
      <c r="R2" s="10">
        <v>0.36986000000000002</v>
      </c>
      <c r="S2" s="10">
        <v>8.6514900000000008</v>
      </c>
      <c r="T2" s="8">
        <v>11</v>
      </c>
      <c r="U2" s="7">
        <v>43566</v>
      </c>
      <c r="V2" s="8">
        <v>8310904044</v>
      </c>
      <c r="W2" s="9" t="s">
        <v>48</v>
      </c>
      <c r="X2" s="8" t="s">
        <v>29</v>
      </c>
      <c r="Y2" s="9" t="s">
        <v>30</v>
      </c>
      <c r="Z2" s="8" t="s">
        <v>49</v>
      </c>
      <c r="AA2" s="9" t="s">
        <v>50</v>
      </c>
      <c r="AB2" s="10">
        <f t="shared" ref="AB2:AB17" si="0">Q2/100</f>
        <v>9.0213500000000002E-2</v>
      </c>
    </row>
    <row r="3" spans="1:28" s="4" customFormat="1" ht="13" x14ac:dyDescent="0.3">
      <c r="A3" s="5">
        <v>95</v>
      </c>
      <c r="B3" s="6" t="s">
        <v>28</v>
      </c>
      <c r="C3" s="7">
        <v>43567</v>
      </c>
      <c r="D3" s="8">
        <v>3</v>
      </c>
      <c r="E3" s="9" t="s">
        <v>45</v>
      </c>
      <c r="F3" s="8" t="s">
        <v>51</v>
      </c>
      <c r="G3" s="9" t="s">
        <v>52</v>
      </c>
      <c r="H3" s="8" t="str">
        <f>"000023"</f>
        <v>000023</v>
      </c>
      <c r="I3" s="7">
        <v>42706</v>
      </c>
      <c r="J3" s="8" t="str">
        <f>"000040"</f>
        <v>000040</v>
      </c>
      <c r="K3" s="7">
        <v>43124</v>
      </c>
      <c r="L3" s="8" t="str">
        <f>"000040"</f>
        <v>000040</v>
      </c>
      <c r="M3" s="7">
        <v>43124</v>
      </c>
      <c r="N3" s="8">
        <v>16</v>
      </c>
      <c r="O3" s="8" t="str">
        <f>"004349"</f>
        <v>004349</v>
      </c>
      <c r="P3" s="7">
        <v>43306</v>
      </c>
      <c r="Q3" s="10">
        <v>3.8447900000000002</v>
      </c>
      <c r="R3" s="10">
        <v>0.44238</v>
      </c>
      <c r="S3" s="10">
        <v>3.4024100000000002</v>
      </c>
      <c r="T3" s="8">
        <v>17</v>
      </c>
      <c r="U3" s="7">
        <v>43567</v>
      </c>
      <c r="V3" s="8">
        <v>9341423529</v>
      </c>
      <c r="W3" s="9" t="s">
        <v>41</v>
      </c>
      <c r="X3" s="8" t="s">
        <v>31</v>
      </c>
      <c r="Y3" s="9" t="s">
        <v>32</v>
      </c>
      <c r="Z3" s="8" t="s">
        <v>33</v>
      </c>
      <c r="AA3" s="9" t="s">
        <v>34</v>
      </c>
      <c r="AB3" s="10">
        <f t="shared" si="0"/>
        <v>3.84479E-2</v>
      </c>
    </row>
    <row r="4" spans="1:28" s="4" customFormat="1" ht="13" x14ac:dyDescent="0.3">
      <c r="A4" s="5">
        <v>96</v>
      </c>
      <c r="B4" s="6" t="s">
        <v>28</v>
      </c>
      <c r="C4" s="7">
        <v>43567</v>
      </c>
      <c r="D4" s="8">
        <v>3</v>
      </c>
      <c r="E4" s="9" t="s">
        <v>45</v>
      </c>
      <c r="F4" s="8" t="s">
        <v>53</v>
      </c>
      <c r="G4" s="9" t="s">
        <v>54</v>
      </c>
      <c r="H4" s="8" t="str">
        <f>"000024"</f>
        <v>000024</v>
      </c>
      <c r="I4" s="7">
        <v>42716</v>
      </c>
      <c r="J4" s="8" t="str">
        <f>"000036"</f>
        <v>000036</v>
      </c>
      <c r="K4" s="7">
        <v>43124</v>
      </c>
      <c r="L4" s="8" t="str">
        <f>"000036"</f>
        <v>000036</v>
      </c>
      <c r="M4" s="7">
        <v>43124</v>
      </c>
      <c r="N4" s="8">
        <v>16</v>
      </c>
      <c r="O4" s="8" t="str">
        <f>"003878"</f>
        <v>003878</v>
      </c>
      <c r="P4" s="7">
        <v>43297</v>
      </c>
      <c r="Q4" s="10">
        <v>12.018179999999999</v>
      </c>
      <c r="R4" s="10">
        <v>1.19615</v>
      </c>
      <c r="S4" s="10">
        <v>10.82203</v>
      </c>
      <c r="T4" s="8">
        <v>17</v>
      </c>
      <c r="U4" s="7">
        <v>43567</v>
      </c>
      <c r="V4" s="8">
        <v>9620096296</v>
      </c>
      <c r="W4" s="9" t="s">
        <v>55</v>
      </c>
      <c r="X4" s="8" t="s">
        <v>31</v>
      </c>
      <c r="Y4" s="9" t="s">
        <v>32</v>
      </c>
      <c r="Z4" s="8" t="s">
        <v>33</v>
      </c>
      <c r="AA4" s="9" t="s">
        <v>34</v>
      </c>
      <c r="AB4" s="10">
        <f t="shared" si="0"/>
        <v>0.12018179999999999</v>
      </c>
    </row>
    <row r="5" spans="1:28" s="4" customFormat="1" ht="13" x14ac:dyDescent="0.3">
      <c r="A5" s="5">
        <v>97</v>
      </c>
      <c r="B5" s="6" t="s">
        <v>28</v>
      </c>
      <c r="C5" s="7">
        <v>43575</v>
      </c>
      <c r="D5" s="8">
        <v>3</v>
      </c>
      <c r="E5" s="9" t="s">
        <v>45</v>
      </c>
      <c r="F5" s="8" t="s">
        <v>53</v>
      </c>
      <c r="G5" s="9" t="s">
        <v>54</v>
      </c>
      <c r="H5" s="8" t="str">
        <f>"000024"</f>
        <v>000024</v>
      </c>
      <c r="I5" s="7">
        <v>42716</v>
      </c>
      <c r="J5" s="8" t="str">
        <f>"000036"</f>
        <v>000036</v>
      </c>
      <c r="K5" s="7">
        <v>43124</v>
      </c>
      <c r="L5" s="8" t="str">
        <f>"000036"</f>
        <v>000036</v>
      </c>
      <c r="M5" s="7">
        <v>43124</v>
      </c>
      <c r="N5" s="8">
        <v>16</v>
      </c>
      <c r="O5" s="8" t="str">
        <f>"003878"</f>
        <v>003878</v>
      </c>
      <c r="P5" s="7">
        <v>43297</v>
      </c>
      <c r="Q5" s="10">
        <v>6.8675300000000004</v>
      </c>
      <c r="R5" s="10">
        <v>0.86482000000000003</v>
      </c>
      <c r="S5" s="10">
        <v>6.0027100000000004</v>
      </c>
      <c r="T5" s="8">
        <v>20</v>
      </c>
      <c r="U5" s="7">
        <v>43575</v>
      </c>
      <c r="V5" s="8">
        <v>9620096296</v>
      </c>
      <c r="W5" s="9" t="s">
        <v>55</v>
      </c>
      <c r="X5" s="8" t="s">
        <v>31</v>
      </c>
      <c r="Y5" s="9" t="s">
        <v>32</v>
      </c>
      <c r="Z5" s="8" t="s">
        <v>33</v>
      </c>
      <c r="AA5" s="9" t="s">
        <v>34</v>
      </c>
      <c r="AB5" s="10">
        <f t="shared" si="0"/>
        <v>6.8675300000000009E-2</v>
      </c>
    </row>
    <row r="6" spans="1:28" s="4" customFormat="1" ht="13" x14ac:dyDescent="0.3">
      <c r="A6" s="5">
        <v>98</v>
      </c>
      <c r="B6" s="6" t="s">
        <v>28</v>
      </c>
      <c r="C6" s="7">
        <v>43575</v>
      </c>
      <c r="D6" s="8">
        <v>3</v>
      </c>
      <c r="E6" s="9" t="s">
        <v>45</v>
      </c>
      <c r="F6" s="8" t="s">
        <v>51</v>
      </c>
      <c r="G6" s="9" t="s">
        <v>52</v>
      </c>
      <c r="H6" s="8" t="str">
        <f>"000023"</f>
        <v>000023</v>
      </c>
      <c r="I6" s="7">
        <v>42706</v>
      </c>
      <c r="J6" s="8" t="str">
        <f>"000040"</f>
        <v>000040</v>
      </c>
      <c r="K6" s="7">
        <v>43124</v>
      </c>
      <c r="L6" s="8" t="str">
        <f>"000040"</f>
        <v>000040</v>
      </c>
      <c r="M6" s="7">
        <v>43124</v>
      </c>
      <c r="N6" s="8">
        <v>16</v>
      </c>
      <c r="O6" s="8" t="str">
        <f>"004349"</f>
        <v>004349</v>
      </c>
      <c r="P6" s="7">
        <v>43306</v>
      </c>
      <c r="Q6" s="10">
        <v>2.1970999999999998</v>
      </c>
      <c r="R6" s="10">
        <v>0.30418000000000001</v>
      </c>
      <c r="S6" s="10">
        <v>1.8929199999999999</v>
      </c>
      <c r="T6" s="8">
        <v>20</v>
      </c>
      <c r="U6" s="7">
        <v>43575</v>
      </c>
      <c r="V6" s="8">
        <v>9341423529</v>
      </c>
      <c r="W6" s="9" t="s">
        <v>41</v>
      </c>
      <c r="X6" s="8" t="s">
        <v>31</v>
      </c>
      <c r="Y6" s="9" t="s">
        <v>32</v>
      </c>
      <c r="Z6" s="8" t="s">
        <v>33</v>
      </c>
      <c r="AA6" s="9" t="s">
        <v>34</v>
      </c>
      <c r="AB6" s="10">
        <f t="shared" si="0"/>
        <v>2.1970999999999997E-2</v>
      </c>
    </row>
    <row r="7" spans="1:28" s="4" customFormat="1" ht="13" x14ac:dyDescent="0.3">
      <c r="A7" s="5">
        <v>99</v>
      </c>
      <c r="B7" s="6" t="s">
        <v>28</v>
      </c>
      <c r="C7" s="7">
        <v>43580</v>
      </c>
      <c r="D7" s="8">
        <v>3</v>
      </c>
      <c r="E7" s="9" t="s">
        <v>45</v>
      </c>
      <c r="F7" s="8" t="s">
        <v>53</v>
      </c>
      <c r="G7" s="9" t="s">
        <v>54</v>
      </c>
      <c r="H7" s="8" t="str">
        <f>"000024"</f>
        <v>000024</v>
      </c>
      <c r="I7" s="7">
        <v>42716</v>
      </c>
      <c r="J7" s="8" t="str">
        <f>"000036"</f>
        <v>000036</v>
      </c>
      <c r="K7" s="7">
        <v>43124</v>
      </c>
      <c r="L7" s="8" t="str">
        <f>"000036"</f>
        <v>000036</v>
      </c>
      <c r="M7" s="7">
        <v>43124</v>
      </c>
      <c r="N7" s="8">
        <v>16</v>
      </c>
      <c r="O7" s="8" t="str">
        <f>"003878"</f>
        <v>003878</v>
      </c>
      <c r="P7" s="7">
        <v>43297</v>
      </c>
      <c r="Q7" s="10">
        <v>3.43377</v>
      </c>
      <c r="R7" s="10">
        <v>0.66180000000000005</v>
      </c>
      <c r="S7" s="10">
        <v>2.77197</v>
      </c>
      <c r="T7" s="8">
        <v>29</v>
      </c>
      <c r="U7" s="7">
        <v>43580</v>
      </c>
      <c r="V7" s="8">
        <v>9620096296</v>
      </c>
      <c r="W7" s="9" t="s">
        <v>55</v>
      </c>
      <c r="X7" s="8" t="s">
        <v>31</v>
      </c>
      <c r="Y7" s="9" t="s">
        <v>32</v>
      </c>
      <c r="Z7" s="8" t="s">
        <v>33</v>
      </c>
      <c r="AA7" s="9" t="s">
        <v>34</v>
      </c>
      <c r="AB7" s="10">
        <f t="shared" si="0"/>
        <v>3.4337699999999999E-2</v>
      </c>
    </row>
    <row r="8" spans="1:28" s="4" customFormat="1" ht="13" x14ac:dyDescent="0.3">
      <c r="A8" s="5">
        <v>100</v>
      </c>
      <c r="B8" s="6" t="s">
        <v>28</v>
      </c>
      <c r="C8" s="7">
        <v>43580</v>
      </c>
      <c r="D8" s="8">
        <v>3</v>
      </c>
      <c r="E8" s="9" t="s">
        <v>45</v>
      </c>
      <c r="F8" s="8" t="s">
        <v>51</v>
      </c>
      <c r="G8" s="9" t="s">
        <v>52</v>
      </c>
      <c r="H8" s="8" t="str">
        <f>"000023"</f>
        <v>000023</v>
      </c>
      <c r="I8" s="7">
        <v>42706</v>
      </c>
      <c r="J8" s="8" t="str">
        <f>"000040"</f>
        <v>000040</v>
      </c>
      <c r="K8" s="7">
        <v>43124</v>
      </c>
      <c r="L8" s="8" t="str">
        <f>"000040"</f>
        <v>000040</v>
      </c>
      <c r="M8" s="7">
        <v>43124</v>
      </c>
      <c r="N8" s="8">
        <v>16</v>
      </c>
      <c r="O8" s="8" t="str">
        <f>"004349"</f>
        <v>004349</v>
      </c>
      <c r="P8" s="7">
        <v>43306</v>
      </c>
      <c r="Q8" s="10">
        <v>1.0985499999999999</v>
      </c>
      <c r="R8" s="10">
        <v>0.1396</v>
      </c>
      <c r="S8" s="10">
        <v>0.95894999999999997</v>
      </c>
      <c r="T8" s="8">
        <v>29</v>
      </c>
      <c r="U8" s="7">
        <v>43580</v>
      </c>
      <c r="V8" s="8">
        <v>9341423529</v>
      </c>
      <c r="W8" s="9" t="s">
        <v>41</v>
      </c>
      <c r="X8" s="8" t="s">
        <v>31</v>
      </c>
      <c r="Y8" s="9" t="s">
        <v>32</v>
      </c>
      <c r="Z8" s="8" t="s">
        <v>33</v>
      </c>
      <c r="AA8" s="9" t="s">
        <v>34</v>
      </c>
      <c r="AB8" s="10">
        <f t="shared" si="0"/>
        <v>1.0985499999999999E-2</v>
      </c>
    </row>
    <row r="9" spans="1:28" s="4" customFormat="1" ht="13" x14ac:dyDescent="0.3">
      <c r="A9" s="5">
        <v>101</v>
      </c>
      <c r="B9" s="6" t="s">
        <v>40</v>
      </c>
      <c r="C9" s="7">
        <v>43591</v>
      </c>
      <c r="D9" s="8">
        <v>3</v>
      </c>
      <c r="E9" s="9" t="s">
        <v>45</v>
      </c>
      <c r="F9" s="8" t="s">
        <v>61</v>
      </c>
      <c r="G9" s="9" t="s">
        <v>62</v>
      </c>
      <c r="H9" s="8" t="str">
        <f>"000052"</f>
        <v>000052</v>
      </c>
      <c r="I9" s="7">
        <v>43179</v>
      </c>
      <c r="J9" s="8" t="str">
        <f>"000123"</f>
        <v>000123</v>
      </c>
      <c r="K9" s="7">
        <v>43424</v>
      </c>
      <c r="L9" s="8" t="str">
        <f>"000125"</f>
        <v>000125</v>
      </c>
      <c r="M9" s="7">
        <v>43433</v>
      </c>
      <c r="N9" s="8">
        <v>18</v>
      </c>
      <c r="O9" s="8" t="str">
        <f>"001246"</f>
        <v>001246</v>
      </c>
      <c r="P9" s="7">
        <v>43587</v>
      </c>
      <c r="Q9" s="10">
        <v>105.62878000000001</v>
      </c>
      <c r="R9" s="10">
        <v>5.4187700000000003</v>
      </c>
      <c r="S9" s="10">
        <v>100.21001</v>
      </c>
      <c r="T9" s="8">
        <v>39</v>
      </c>
      <c r="U9" s="7">
        <v>43591</v>
      </c>
      <c r="V9" s="8">
        <v>9980437373</v>
      </c>
      <c r="W9" s="9" t="s">
        <v>63</v>
      </c>
      <c r="X9" s="8" t="s">
        <v>44</v>
      </c>
      <c r="Y9" s="9" t="s">
        <v>43</v>
      </c>
      <c r="Z9" s="8" t="s">
        <v>35</v>
      </c>
      <c r="AA9" s="9" t="s">
        <v>36</v>
      </c>
      <c r="AB9" s="10">
        <f t="shared" si="0"/>
        <v>1.0562878</v>
      </c>
    </row>
    <row r="10" spans="1:28" s="4" customFormat="1" ht="13" x14ac:dyDescent="0.3">
      <c r="A10" s="5">
        <v>102</v>
      </c>
      <c r="B10" s="6" t="s">
        <v>40</v>
      </c>
      <c r="C10" s="7">
        <v>43601</v>
      </c>
      <c r="D10" s="8">
        <v>3</v>
      </c>
      <c r="E10" s="9" t="s">
        <v>45</v>
      </c>
      <c r="F10" s="8" t="s">
        <v>61</v>
      </c>
      <c r="G10" s="9" t="s">
        <v>62</v>
      </c>
      <c r="H10" s="8" t="str">
        <f>"000052"</f>
        <v>000052</v>
      </c>
      <c r="I10" s="7">
        <v>43179</v>
      </c>
      <c r="J10" s="8" t="str">
        <f>"000123"</f>
        <v>000123</v>
      </c>
      <c r="K10" s="7">
        <v>43424</v>
      </c>
      <c r="L10" s="8" t="str">
        <f>"000125"</f>
        <v>000125</v>
      </c>
      <c r="M10" s="7">
        <v>43433</v>
      </c>
      <c r="N10" s="8">
        <v>18</v>
      </c>
      <c r="O10" s="8" t="str">
        <f>"001246"</f>
        <v>001246</v>
      </c>
      <c r="P10" s="7">
        <v>43587</v>
      </c>
      <c r="Q10" s="10">
        <v>1.9</v>
      </c>
      <c r="R10" s="10">
        <v>0.19</v>
      </c>
      <c r="S10" s="10">
        <v>1.71</v>
      </c>
      <c r="T10" s="8">
        <v>48</v>
      </c>
      <c r="U10" s="7">
        <v>43601</v>
      </c>
      <c r="V10" s="8">
        <v>9448353883</v>
      </c>
      <c r="W10" s="9" t="s">
        <v>64</v>
      </c>
      <c r="X10" s="8" t="s">
        <v>44</v>
      </c>
      <c r="Y10" s="9" t="s">
        <v>43</v>
      </c>
      <c r="Z10" s="8" t="s">
        <v>35</v>
      </c>
      <c r="AA10" s="9" t="s">
        <v>36</v>
      </c>
      <c r="AB10" s="10">
        <f t="shared" si="0"/>
        <v>1.9E-2</v>
      </c>
    </row>
    <row r="11" spans="1:28" s="4" customFormat="1" ht="13" x14ac:dyDescent="0.3">
      <c r="A11" s="5">
        <v>103</v>
      </c>
      <c r="B11" s="6" t="s">
        <v>40</v>
      </c>
      <c r="C11" s="7">
        <v>43603</v>
      </c>
      <c r="D11" s="8">
        <v>3</v>
      </c>
      <c r="E11" s="9" t="s">
        <v>45</v>
      </c>
      <c r="F11" s="8" t="s">
        <v>65</v>
      </c>
      <c r="G11" s="9" t="s">
        <v>66</v>
      </c>
      <c r="H11" s="8" t="str">
        <f>"000032"</f>
        <v>000032</v>
      </c>
      <c r="I11" s="7">
        <v>43025</v>
      </c>
      <c r="J11" s="8" t="str">
        <f>"000012"</f>
        <v>000012</v>
      </c>
      <c r="K11" s="7">
        <v>43025</v>
      </c>
      <c r="L11" s="8" t="str">
        <f>"000021"</f>
        <v>000021</v>
      </c>
      <c r="M11" s="7">
        <v>43025</v>
      </c>
      <c r="N11" s="8">
        <v>17</v>
      </c>
      <c r="O11" s="8" t="str">
        <f>"001736"</f>
        <v>001736</v>
      </c>
      <c r="P11" s="7">
        <v>43602</v>
      </c>
      <c r="Q11" s="10">
        <v>5.5917199999999996</v>
      </c>
      <c r="R11" s="10">
        <v>0.25475999999999999</v>
      </c>
      <c r="S11" s="10">
        <v>5.3369600000000004</v>
      </c>
      <c r="T11" s="8">
        <v>50</v>
      </c>
      <c r="U11" s="7">
        <v>43603</v>
      </c>
      <c r="V11" s="8">
        <v>9980022447</v>
      </c>
      <c r="W11" s="9" t="s">
        <v>67</v>
      </c>
      <c r="X11" s="8" t="s">
        <v>38</v>
      </c>
      <c r="Y11" s="9" t="s">
        <v>39</v>
      </c>
      <c r="Z11" s="8" t="s">
        <v>49</v>
      </c>
      <c r="AA11" s="9" t="s">
        <v>50</v>
      </c>
      <c r="AB11" s="10">
        <f t="shared" si="0"/>
        <v>5.5917199999999993E-2</v>
      </c>
    </row>
    <row r="12" spans="1:28" s="4" customFormat="1" ht="13" x14ac:dyDescent="0.3">
      <c r="A12" s="5">
        <v>104</v>
      </c>
      <c r="B12" s="6" t="s">
        <v>40</v>
      </c>
      <c r="C12" s="7">
        <v>43603</v>
      </c>
      <c r="D12" s="8">
        <v>3</v>
      </c>
      <c r="E12" s="9" t="s">
        <v>45</v>
      </c>
      <c r="F12" s="8" t="s">
        <v>68</v>
      </c>
      <c r="G12" s="9" t="s">
        <v>69</v>
      </c>
      <c r="H12" s="8" t="str">
        <f>"000034"</f>
        <v>000034</v>
      </c>
      <c r="I12" s="7">
        <v>43025</v>
      </c>
      <c r="J12" s="8" t="str">
        <f>"000013"</f>
        <v>000013</v>
      </c>
      <c r="K12" s="7">
        <v>43025</v>
      </c>
      <c r="L12" s="8" t="str">
        <f>"000022"</f>
        <v>000022</v>
      </c>
      <c r="M12" s="7">
        <v>43025</v>
      </c>
      <c r="N12" s="8">
        <v>17</v>
      </c>
      <c r="O12" s="8" t="str">
        <f>"001739"</f>
        <v>001739</v>
      </c>
      <c r="P12" s="7">
        <v>43602</v>
      </c>
      <c r="Q12" s="10">
        <v>8.5139700000000005</v>
      </c>
      <c r="R12" s="10">
        <v>0.35034999999999999</v>
      </c>
      <c r="S12" s="10">
        <v>8.1636199999999999</v>
      </c>
      <c r="T12" s="8">
        <v>50</v>
      </c>
      <c r="U12" s="7">
        <v>43603</v>
      </c>
      <c r="V12" s="8">
        <v>9980022447</v>
      </c>
      <c r="W12" s="9" t="s">
        <v>70</v>
      </c>
      <c r="X12" s="8" t="s">
        <v>38</v>
      </c>
      <c r="Y12" s="9" t="s">
        <v>39</v>
      </c>
      <c r="Z12" s="8" t="s">
        <v>49</v>
      </c>
      <c r="AA12" s="9" t="s">
        <v>50</v>
      </c>
      <c r="AB12" s="10">
        <f t="shared" si="0"/>
        <v>8.5139699999999999E-2</v>
      </c>
    </row>
    <row r="13" spans="1:28" s="4" customFormat="1" ht="13" x14ac:dyDescent="0.3">
      <c r="A13" s="5">
        <v>105</v>
      </c>
      <c r="B13" s="6" t="s">
        <v>40</v>
      </c>
      <c r="C13" s="7">
        <v>43606</v>
      </c>
      <c r="D13" s="8">
        <v>3</v>
      </c>
      <c r="E13" s="9" t="s">
        <v>45</v>
      </c>
      <c r="F13" s="8" t="s">
        <v>53</v>
      </c>
      <c r="G13" s="9" t="s">
        <v>54</v>
      </c>
      <c r="H13" s="8" t="str">
        <f>"000024"</f>
        <v>000024</v>
      </c>
      <c r="I13" s="7">
        <v>42716</v>
      </c>
      <c r="J13" s="8" t="str">
        <f>"000036"</f>
        <v>000036</v>
      </c>
      <c r="K13" s="7">
        <v>43124</v>
      </c>
      <c r="L13" s="8" t="str">
        <f>"000036"</f>
        <v>000036</v>
      </c>
      <c r="M13" s="7">
        <v>43124</v>
      </c>
      <c r="N13" s="8">
        <v>16</v>
      </c>
      <c r="O13" s="8" t="str">
        <f>"003878"</f>
        <v>003878</v>
      </c>
      <c r="P13" s="7">
        <v>43297</v>
      </c>
      <c r="Q13" s="10">
        <v>6.2449000000000003</v>
      </c>
      <c r="R13" s="10">
        <v>0.86133000000000004</v>
      </c>
      <c r="S13" s="10">
        <v>5.3835699999999997</v>
      </c>
      <c r="T13" s="8">
        <v>55</v>
      </c>
      <c r="U13" s="7">
        <v>43606</v>
      </c>
      <c r="V13" s="8">
        <v>9620096296</v>
      </c>
      <c r="W13" s="9" t="s">
        <v>55</v>
      </c>
      <c r="X13" s="8" t="s">
        <v>31</v>
      </c>
      <c r="Y13" s="9" t="s">
        <v>32</v>
      </c>
      <c r="Z13" s="8" t="s">
        <v>33</v>
      </c>
      <c r="AA13" s="9" t="s">
        <v>34</v>
      </c>
      <c r="AB13" s="10">
        <f t="shared" si="0"/>
        <v>6.2449000000000005E-2</v>
      </c>
    </row>
    <row r="14" spans="1:28" s="4" customFormat="1" ht="13" x14ac:dyDescent="0.3">
      <c r="A14" s="5">
        <v>106</v>
      </c>
      <c r="B14" s="6" t="s">
        <v>40</v>
      </c>
      <c r="C14" s="7">
        <v>43606</v>
      </c>
      <c r="D14" s="8">
        <v>3</v>
      </c>
      <c r="E14" s="9" t="s">
        <v>45</v>
      </c>
      <c r="F14" s="8" t="s">
        <v>51</v>
      </c>
      <c r="G14" s="9" t="s">
        <v>52</v>
      </c>
      <c r="H14" s="8" t="str">
        <f>"000023"</f>
        <v>000023</v>
      </c>
      <c r="I14" s="7">
        <v>42706</v>
      </c>
      <c r="J14" s="8" t="str">
        <f>"000040"</f>
        <v>000040</v>
      </c>
      <c r="K14" s="7">
        <v>43124</v>
      </c>
      <c r="L14" s="8" t="str">
        <f>"000040"</f>
        <v>000040</v>
      </c>
      <c r="M14" s="7">
        <v>43124</v>
      </c>
      <c r="N14" s="8">
        <v>16</v>
      </c>
      <c r="O14" s="8" t="str">
        <f>"004349"</f>
        <v>004349</v>
      </c>
      <c r="P14" s="7">
        <v>43306</v>
      </c>
      <c r="Q14" s="10">
        <v>1.6478299999999999</v>
      </c>
      <c r="R14" s="10">
        <v>0.19939999999999999</v>
      </c>
      <c r="S14" s="10">
        <v>1.4484300000000001</v>
      </c>
      <c r="T14" s="8">
        <v>55</v>
      </c>
      <c r="U14" s="7">
        <v>43606</v>
      </c>
      <c r="V14" s="8">
        <v>9341423529</v>
      </c>
      <c r="W14" s="9" t="s">
        <v>41</v>
      </c>
      <c r="X14" s="8" t="s">
        <v>31</v>
      </c>
      <c r="Y14" s="9" t="s">
        <v>32</v>
      </c>
      <c r="Z14" s="8" t="s">
        <v>33</v>
      </c>
      <c r="AA14" s="9" t="s">
        <v>34</v>
      </c>
      <c r="AB14" s="10">
        <f t="shared" si="0"/>
        <v>1.6478299999999998E-2</v>
      </c>
    </row>
    <row r="15" spans="1:28" s="4" customFormat="1" ht="13" x14ac:dyDescent="0.3">
      <c r="A15" s="5">
        <v>107</v>
      </c>
      <c r="B15" s="6" t="s">
        <v>40</v>
      </c>
      <c r="C15" s="7">
        <v>43606</v>
      </c>
      <c r="D15" s="8">
        <v>3</v>
      </c>
      <c r="E15" s="9" t="s">
        <v>45</v>
      </c>
      <c r="F15" s="8" t="s">
        <v>53</v>
      </c>
      <c r="G15" s="9" t="s">
        <v>54</v>
      </c>
      <c r="H15" s="8" t="str">
        <f>"000024"</f>
        <v>000024</v>
      </c>
      <c r="I15" s="7">
        <v>42716</v>
      </c>
      <c r="J15" s="8" t="str">
        <f>"000036"</f>
        <v>000036</v>
      </c>
      <c r="K15" s="7">
        <v>43124</v>
      </c>
      <c r="L15" s="8" t="str">
        <f>"000036"</f>
        <v>000036</v>
      </c>
      <c r="M15" s="7">
        <v>43124</v>
      </c>
      <c r="N15" s="8">
        <v>16</v>
      </c>
      <c r="O15" s="8" t="str">
        <f>"003878"</f>
        <v>003878</v>
      </c>
      <c r="P15" s="7">
        <v>43297</v>
      </c>
      <c r="Q15" s="10">
        <v>5.9105499999999997</v>
      </c>
      <c r="R15" s="10">
        <v>0.64342999999999995</v>
      </c>
      <c r="S15" s="10">
        <v>5.2671200000000002</v>
      </c>
      <c r="T15" s="8">
        <v>55</v>
      </c>
      <c r="U15" s="7">
        <v>43606</v>
      </c>
      <c r="V15" s="8">
        <v>9620096296</v>
      </c>
      <c r="W15" s="9" t="s">
        <v>55</v>
      </c>
      <c r="X15" s="8" t="s">
        <v>31</v>
      </c>
      <c r="Y15" s="9" t="s">
        <v>32</v>
      </c>
      <c r="Z15" s="8" t="s">
        <v>33</v>
      </c>
      <c r="AA15" s="9" t="s">
        <v>34</v>
      </c>
      <c r="AB15" s="10">
        <f t="shared" si="0"/>
        <v>5.9105499999999998E-2</v>
      </c>
    </row>
    <row r="16" spans="1:28" s="4" customFormat="1" ht="13" x14ac:dyDescent="0.3">
      <c r="A16" s="5">
        <v>108</v>
      </c>
      <c r="B16" s="6" t="s">
        <v>40</v>
      </c>
      <c r="C16" s="7">
        <v>43615</v>
      </c>
      <c r="D16" s="8">
        <v>3</v>
      </c>
      <c r="E16" s="9" t="s">
        <v>45</v>
      </c>
      <c r="F16" s="8" t="s">
        <v>71</v>
      </c>
      <c r="G16" s="9" t="s">
        <v>72</v>
      </c>
      <c r="H16" s="8" t="str">
        <f>"000052"</f>
        <v>000052</v>
      </c>
      <c r="I16" s="7">
        <v>43055</v>
      </c>
      <c r="J16" s="8" t="str">
        <f>"000020"</f>
        <v>000020</v>
      </c>
      <c r="K16" s="7">
        <v>43055</v>
      </c>
      <c r="L16" s="8" t="str">
        <f>"000034"</f>
        <v>000034</v>
      </c>
      <c r="M16" s="7">
        <v>43055</v>
      </c>
      <c r="N16" s="8">
        <v>17</v>
      </c>
      <c r="O16" s="8" t="str">
        <f>"002182"</f>
        <v>002182</v>
      </c>
      <c r="P16" s="7">
        <v>43613</v>
      </c>
      <c r="Q16" s="10">
        <v>19.53715</v>
      </c>
      <c r="R16" s="10">
        <v>1.6239699999999999</v>
      </c>
      <c r="S16" s="10">
        <v>17.913180000000001</v>
      </c>
      <c r="T16" s="8">
        <v>65</v>
      </c>
      <c r="U16" s="7">
        <v>43615</v>
      </c>
      <c r="V16" s="8">
        <v>9880448650</v>
      </c>
      <c r="W16" s="9" t="s">
        <v>73</v>
      </c>
      <c r="X16" s="8" t="s">
        <v>38</v>
      </c>
      <c r="Y16" s="9" t="s">
        <v>39</v>
      </c>
      <c r="Z16" s="8" t="s">
        <v>49</v>
      </c>
      <c r="AA16" s="9" t="s">
        <v>50</v>
      </c>
      <c r="AB16" s="10">
        <f t="shared" si="0"/>
        <v>0.1953715</v>
      </c>
    </row>
    <row r="17" spans="1:28" s="4" customFormat="1" ht="13" x14ac:dyDescent="0.3">
      <c r="A17" s="5">
        <v>109</v>
      </c>
      <c r="B17" s="6" t="s">
        <v>40</v>
      </c>
      <c r="C17" s="7">
        <v>43615</v>
      </c>
      <c r="D17" s="8">
        <v>3</v>
      </c>
      <c r="E17" s="9" t="s">
        <v>45</v>
      </c>
      <c r="F17" s="8" t="s">
        <v>74</v>
      </c>
      <c r="G17" s="9" t="s">
        <v>75</v>
      </c>
      <c r="H17" s="8" t="str">
        <f>"000053"</f>
        <v>000053</v>
      </c>
      <c r="I17" s="7">
        <v>43055</v>
      </c>
      <c r="J17" s="8" t="str">
        <f>"000021"</f>
        <v>000021</v>
      </c>
      <c r="K17" s="7">
        <v>43055</v>
      </c>
      <c r="L17" s="8" t="str">
        <f>"000035"</f>
        <v>000035</v>
      </c>
      <c r="M17" s="7">
        <v>43055</v>
      </c>
      <c r="N17" s="8">
        <v>17</v>
      </c>
      <c r="O17" s="8" t="str">
        <f>"002183"</f>
        <v>002183</v>
      </c>
      <c r="P17" s="7">
        <v>43613</v>
      </c>
      <c r="Q17" s="10">
        <v>14.88275</v>
      </c>
      <c r="R17" s="10">
        <v>1.0654300000000001</v>
      </c>
      <c r="S17" s="10">
        <v>13.81732</v>
      </c>
      <c r="T17" s="8">
        <v>65</v>
      </c>
      <c r="U17" s="7">
        <v>43615</v>
      </c>
      <c r="V17" s="8">
        <v>9880448650</v>
      </c>
      <c r="W17" s="9" t="s">
        <v>76</v>
      </c>
      <c r="X17" s="8" t="s">
        <v>38</v>
      </c>
      <c r="Y17" s="9" t="s">
        <v>39</v>
      </c>
      <c r="Z17" s="8" t="s">
        <v>49</v>
      </c>
      <c r="AA17" s="9" t="s">
        <v>50</v>
      </c>
      <c r="AB17" s="10">
        <f t="shared" si="0"/>
        <v>0.1488275</v>
      </c>
    </row>
    <row r="18" spans="1:28" s="4" customFormat="1" ht="13" x14ac:dyDescent="0.3">
      <c r="A18" s="5">
        <v>110</v>
      </c>
      <c r="B18" s="6" t="s">
        <v>37</v>
      </c>
      <c r="C18" s="7">
        <v>43628</v>
      </c>
      <c r="D18" s="8">
        <v>3</v>
      </c>
      <c r="E18" s="9" t="s">
        <v>45</v>
      </c>
      <c r="F18" s="8" t="s">
        <v>56</v>
      </c>
      <c r="G18" s="9" t="s">
        <v>57</v>
      </c>
      <c r="H18" s="8" t="str">
        <f>"000050"</f>
        <v>000050</v>
      </c>
      <c r="I18" s="7">
        <v>43053</v>
      </c>
      <c r="J18" s="8" t="str">
        <f>"000023"</f>
        <v>000023</v>
      </c>
      <c r="K18" s="7">
        <v>43084</v>
      </c>
      <c r="L18" s="8" t="str">
        <f>"000046"</f>
        <v>000046</v>
      </c>
      <c r="M18" s="7">
        <v>43084</v>
      </c>
      <c r="N18" s="8">
        <v>17</v>
      </c>
      <c r="O18" s="8" t="str">
        <f>"002616"</f>
        <v>002616</v>
      </c>
      <c r="P18" s="7">
        <v>43627</v>
      </c>
      <c r="Q18" s="10">
        <v>9.4779099999999996</v>
      </c>
      <c r="R18" s="10">
        <v>1.0410299999999999</v>
      </c>
      <c r="S18" s="10">
        <v>8.4368800000000004</v>
      </c>
      <c r="T18" s="8">
        <v>76</v>
      </c>
      <c r="U18" s="7">
        <v>43628</v>
      </c>
      <c r="V18" s="8">
        <v>9880650463</v>
      </c>
      <c r="W18" s="9" t="s">
        <v>58</v>
      </c>
      <c r="X18" s="8" t="s">
        <v>38</v>
      </c>
      <c r="Y18" s="9" t="s">
        <v>39</v>
      </c>
      <c r="Z18" s="8" t="s">
        <v>49</v>
      </c>
      <c r="AA18" s="9" t="s">
        <v>50</v>
      </c>
      <c r="AB18" s="10">
        <v>9.4779099999999991E-2</v>
      </c>
    </row>
    <row r="19" spans="1:28" s="4" customFormat="1" ht="13" x14ac:dyDescent="0.3">
      <c r="A19" s="5">
        <v>111</v>
      </c>
      <c r="B19" s="6" t="s">
        <v>37</v>
      </c>
      <c r="C19" s="7">
        <v>43628</v>
      </c>
      <c r="D19" s="8">
        <v>3</v>
      </c>
      <c r="E19" s="9" t="s">
        <v>45</v>
      </c>
      <c r="F19" s="8" t="s">
        <v>59</v>
      </c>
      <c r="G19" s="9" t="s">
        <v>60</v>
      </c>
      <c r="H19" s="8" t="str">
        <f>"000099"</f>
        <v>000099</v>
      </c>
      <c r="I19" s="7">
        <v>43461</v>
      </c>
      <c r="J19" s="8" t="str">
        <f>"000040"</f>
        <v>000040</v>
      </c>
      <c r="K19" s="7">
        <v>43501</v>
      </c>
      <c r="L19" s="8" t="str">
        <f>"000108"</f>
        <v>000108</v>
      </c>
      <c r="M19" s="7">
        <v>43507</v>
      </c>
      <c r="N19" s="8">
        <v>19</v>
      </c>
      <c r="O19" s="8" t="str">
        <f>"002363"</f>
        <v>002363</v>
      </c>
      <c r="P19" s="7">
        <v>43619</v>
      </c>
      <c r="Q19" s="10">
        <v>74.624170000000007</v>
      </c>
      <c r="R19" s="10">
        <v>7.9289300000000003</v>
      </c>
      <c r="S19" s="10">
        <v>66.695239999999998</v>
      </c>
      <c r="T19" s="8">
        <v>77</v>
      </c>
      <c r="U19" s="7">
        <v>43628</v>
      </c>
      <c r="V19" s="8">
        <v>9035609668</v>
      </c>
      <c r="W19" s="9" t="s">
        <v>42</v>
      </c>
      <c r="X19" s="8" t="s">
        <v>44</v>
      </c>
      <c r="Y19" s="9" t="s">
        <v>43</v>
      </c>
      <c r="Z19" s="8" t="s">
        <v>49</v>
      </c>
      <c r="AA19" s="9" t="s">
        <v>50</v>
      </c>
      <c r="AB19" s="10">
        <v>0.74624170000000012</v>
      </c>
    </row>
    <row r="20" spans="1:28" s="4" customFormat="1" ht="13" x14ac:dyDescent="0.3">
      <c r="A20" s="5">
        <v>112</v>
      </c>
      <c r="B20" s="6" t="s">
        <v>123</v>
      </c>
      <c r="C20" s="7">
        <v>43647</v>
      </c>
      <c r="D20" s="8">
        <v>3</v>
      </c>
      <c r="E20" s="9" t="s">
        <v>45</v>
      </c>
      <c r="F20" s="8" t="s">
        <v>153</v>
      </c>
      <c r="G20" s="11" t="s">
        <v>152</v>
      </c>
      <c r="H20" s="8" t="str">
        <f>"000094"</f>
        <v>000094</v>
      </c>
      <c r="I20" s="7">
        <v>43103</v>
      </c>
      <c r="J20" s="8" t="str">
        <f>"000001"</f>
        <v>000001</v>
      </c>
      <c r="K20" s="7">
        <v>43239</v>
      </c>
      <c r="L20" s="8" t="str">
        <f>"000009"</f>
        <v>000009</v>
      </c>
      <c r="M20" s="7">
        <v>43244</v>
      </c>
      <c r="N20" s="8">
        <v>17</v>
      </c>
      <c r="O20" s="8" t="str">
        <f>""</f>
        <v/>
      </c>
      <c r="P20" s="8"/>
      <c r="Q20" s="12">
        <v>9.2993900000000007</v>
      </c>
      <c r="R20" s="12">
        <v>0.38124999999999998</v>
      </c>
      <c r="S20" s="12">
        <v>8.9181399999999993</v>
      </c>
      <c r="T20" s="8">
        <v>96</v>
      </c>
      <c r="U20" s="7">
        <v>43647</v>
      </c>
      <c r="V20" s="8">
        <v>9985454545</v>
      </c>
      <c r="W20" s="11" t="s">
        <v>151</v>
      </c>
      <c r="X20" s="8" t="s">
        <v>38</v>
      </c>
      <c r="Y20" s="11" t="s">
        <v>39</v>
      </c>
      <c r="Z20" s="8" t="s">
        <v>49</v>
      </c>
      <c r="AA20" s="11" t="s">
        <v>50</v>
      </c>
      <c r="AB20" s="12">
        <f t="shared" ref="AB20:AB39" si="1">Q20/100</f>
        <v>9.2993900000000004E-2</v>
      </c>
    </row>
    <row r="21" spans="1:28" s="4" customFormat="1" ht="13" x14ac:dyDescent="0.3">
      <c r="A21" s="5">
        <v>113</v>
      </c>
      <c r="B21" s="6" t="s">
        <v>123</v>
      </c>
      <c r="C21" s="7">
        <v>43647</v>
      </c>
      <c r="D21" s="8">
        <v>3</v>
      </c>
      <c r="E21" s="9" t="s">
        <v>45</v>
      </c>
      <c r="F21" s="8" t="s">
        <v>150</v>
      </c>
      <c r="G21" s="11" t="s">
        <v>149</v>
      </c>
      <c r="H21" s="8" t="str">
        <f>"000073"</f>
        <v>000073</v>
      </c>
      <c r="I21" s="7">
        <v>43077</v>
      </c>
      <c r="J21" s="8" t="str">
        <f>"000032"</f>
        <v>000032</v>
      </c>
      <c r="K21" s="7">
        <v>43116</v>
      </c>
      <c r="L21" s="8" t="str">
        <f>"000059"</f>
        <v>000059</v>
      </c>
      <c r="M21" s="7">
        <v>43116</v>
      </c>
      <c r="N21" s="8">
        <v>17</v>
      </c>
      <c r="O21" s="8" t="str">
        <f>"003161"</f>
        <v>003161</v>
      </c>
      <c r="P21" s="7">
        <v>43643</v>
      </c>
      <c r="Q21" s="12">
        <v>49.21611</v>
      </c>
      <c r="R21" s="12">
        <v>5.3843800000000002</v>
      </c>
      <c r="S21" s="12">
        <v>43.83173</v>
      </c>
      <c r="T21" s="8">
        <v>96</v>
      </c>
      <c r="U21" s="7">
        <v>43647</v>
      </c>
      <c r="V21" s="8">
        <v>9035609668</v>
      </c>
      <c r="W21" s="11" t="s">
        <v>42</v>
      </c>
      <c r="X21" s="8" t="s">
        <v>148</v>
      </c>
      <c r="Y21" s="11" t="s">
        <v>147</v>
      </c>
      <c r="Z21" s="8" t="s">
        <v>49</v>
      </c>
      <c r="AA21" s="11" t="s">
        <v>50</v>
      </c>
      <c r="AB21" s="12">
        <f t="shared" si="1"/>
        <v>0.49216110000000002</v>
      </c>
    </row>
    <row r="22" spans="1:28" s="4" customFormat="1" ht="13" x14ac:dyDescent="0.3">
      <c r="A22" s="5">
        <v>114</v>
      </c>
      <c r="B22" s="6" t="s">
        <v>123</v>
      </c>
      <c r="C22" s="7">
        <v>43647</v>
      </c>
      <c r="D22" s="8">
        <v>3</v>
      </c>
      <c r="E22" s="9" t="s">
        <v>45</v>
      </c>
      <c r="F22" s="8" t="s">
        <v>146</v>
      </c>
      <c r="G22" s="11" t="s">
        <v>145</v>
      </c>
      <c r="H22" s="8" t="str">
        <f>"000075"</f>
        <v>000075</v>
      </c>
      <c r="I22" s="7">
        <v>43080</v>
      </c>
      <c r="J22" s="8" t="str">
        <f>"000033"</f>
        <v>000033</v>
      </c>
      <c r="K22" s="7">
        <v>43116</v>
      </c>
      <c r="L22" s="8" t="str">
        <f>"000060"</f>
        <v>000060</v>
      </c>
      <c r="M22" s="7">
        <v>43116</v>
      </c>
      <c r="N22" s="8">
        <v>17</v>
      </c>
      <c r="O22" s="8" t="str">
        <f>"003162"</f>
        <v>003162</v>
      </c>
      <c r="P22" s="7">
        <v>43643</v>
      </c>
      <c r="Q22" s="12">
        <v>49.192920000000001</v>
      </c>
      <c r="R22" s="12">
        <v>5.5197200000000004</v>
      </c>
      <c r="S22" s="12">
        <v>43.673200000000001</v>
      </c>
      <c r="T22" s="8">
        <v>96</v>
      </c>
      <c r="U22" s="7">
        <v>43647</v>
      </c>
      <c r="V22" s="8">
        <v>9035609668</v>
      </c>
      <c r="W22" s="11" t="s">
        <v>42</v>
      </c>
      <c r="X22" s="8" t="s">
        <v>142</v>
      </c>
      <c r="Y22" s="11" t="s">
        <v>141</v>
      </c>
      <c r="Z22" s="8" t="s">
        <v>49</v>
      </c>
      <c r="AA22" s="11" t="s">
        <v>50</v>
      </c>
      <c r="AB22" s="12">
        <f t="shared" si="1"/>
        <v>0.49192920000000001</v>
      </c>
    </row>
    <row r="23" spans="1:28" s="4" customFormat="1" ht="13" x14ac:dyDescent="0.3">
      <c r="A23" s="5">
        <v>115</v>
      </c>
      <c r="B23" s="6" t="s">
        <v>123</v>
      </c>
      <c r="C23" s="7">
        <v>43647</v>
      </c>
      <c r="D23" s="8">
        <v>3</v>
      </c>
      <c r="E23" s="9" t="s">
        <v>45</v>
      </c>
      <c r="F23" s="8" t="s">
        <v>144</v>
      </c>
      <c r="G23" s="11" t="s">
        <v>143</v>
      </c>
      <c r="H23" s="8" t="str">
        <f>"000074"</f>
        <v>000074</v>
      </c>
      <c r="I23" s="7">
        <v>43080</v>
      </c>
      <c r="J23" s="8" t="str">
        <f>"000034"</f>
        <v>000034</v>
      </c>
      <c r="K23" s="7">
        <v>43116</v>
      </c>
      <c r="L23" s="8" t="str">
        <f>"000061"</f>
        <v>000061</v>
      </c>
      <c r="M23" s="7">
        <v>43116</v>
      </c>
      <c r="N23" s="8">
        <v>17</v>
      </c>
      <c r="O23" s="8" t="str">
        <f>"003163"</f>
        <v>003163</v>
      </c>
      <c r="P23" s="7">
        <v>43643</v>
      </c>
      <c r="Q23" s="12">
        <v>46.941589999999998</v>
      </c>
      <c r="R23" s="12">
        <v>5.1661200000000003</v>
      </c>
      <c r="S23" s="12">
        <v>41.775469999999999</v>
      </c>
      <c r="T23" s="8">
        <v>96</v>
      </c>
      <c r="U23" s="7">
        <v>43647</v>
      </c>
      <c r="V23" s="8">
        <v>9035609668</v>
      </c>
      <c r="W23" s="11" t="s">
        <v>42</v>
      </c>
      <c r="X23" s="8" t="s">
        <v>142</v>
      </c>
      <c r="Y23" s="11" t="s">
        <v>141</v>
      </c>
      <c r="Z23" s="8" t="s">
        <v>49</v>
      </c>
      <c r="AA23" s="11" t="s">
        <v>50</v>
      </c>
      <c r="AB23" s="12">
        <f t="shared" si="1"/>
        <v>0.4694159</v>
      </c>
    </row>
    <row r="24" spans="1:28" s="4" customFormat="1" ht="13" x14ac:dyDescent="0.3">
      <c r="A24" s="5">
        <v>116</v>
      </c>
      <c r="B24" s="6" t="s">
        <v>123</v>
      </c>
      <c r="C24" s="7">
        <v>43665</v>
      </c>
      <c r="D24" s="8">
        <v>3</v>
      </c>
      <c r="E24" s="9" t="s">
        <v>45</v>
      </c>
      <c r="F24" s="8" t="s">
        <v>140</v>
      </c>
      <c r="G24" s="11" t="s">
        <v>139</v>
      </c>
      <c r="H24" s="8" t="str">
        <f>"000052"</f>
        <v>000052</v>
      </c>
      <c r="I24" s="7">
        <v>43651</v>
      </c>
      <c r="J24" s="8" t="str">
        <f>"000015"</f>
        <v>000015</v>
      </c>
      <c r="K24" s="7">
        <v>43651</v>
      </c>
      <c r="L24" s="8" t="str">
        <f>"000024"</f>
        <v>000024</v>
      </c>
      <c r="M24" s="7">
        <v>43655</v>
      </c>
      <c r="N24" s="8">
        <v>19</v>
      </c>
      <c r="O24" s="8" t="str">
        <f>"003580"</f>
        <v>003580</v>
      </c>
      <c r="P24" s="7">
        <v>43663</v>
      </c>
      <c r="Q24" s="12">
        <v>98.616169999999997</v>
      </c>
      <c r="R24" s="12">
        <v>4.3605900000000002</v>
      </c>
      <c r="S24" s="12">
        <v>94.255579999999995</v>
      </c>
      <c r="T24" s="8">
        <v>117</v>
      </c>
      <c r="U24" s="7">
        <v>43665</v>
      </c>
      <c r="V24" s="8">
        <v>9341705164</v>
      </c>
      <c r="W24" s="11" t="s">
        <v>131</v>
      </c>
      <c r="X24" s="8" t="s">
        <v>130</v>
      </c>
      <c r="Y24" s="11" t="s">
        <v>129</v>
      </c>
      <c r="Z24" s="8" t="s">
        <v>49</v>
      </c>
      <c r="AA24" s="11" t="s">
        <v>50</v>
      </c>
      <c r="AB24" s="12">
        <f t="shared" si="1"/>
        <v>0.98616169999999992</v>
      </c>
    </row>
    <row r="25" spans="1:28" s="4" customFormat="1" ht="13" x14ac:dyDescent="0.3">
      <c r="A25" s="5">
        <v>117</v>
      </c>
      <c r="B25" s="6" t="s">
        <v>123</v>
      </c>
      <c r="C25" s="7">
        <v>43665</v>
      </c>
      <c r="D25" s="8">
        <v>3</v>
      </c>
      <c r="E25" s="9" t="s">
        <v>45</v>
      </c>
      <c r="F25" s="8" t="s">
        <v>138</v>
      </c>
      <c r="G25" s="11" t="s">
        <v>137</v>
      </c>
      <c r="H25" s="8" t="str">
        <f>"000054"</f>
        <v>000054</v>
      </c>
      <c r="I25" s="7">
        <v>43651</v>
      </c>
      <c r="J25" s="8" t="str">
        <f>"000012"</f>
        <v>000012</v>
      </c>
      <c r="K25" s="7">
        <v>43651</v>
      </c>
      <c r="L25" s="8" t="str">
        <f>"000025"</f>
        <v>000025</v>
      </c>
      <c r="M25" s="7">
        <v>43655</v>
      </c>
      <c r="N25" s="8">
        <v>19</v>
      </c>
      <c r="O25" s="8" t="str">
        <f>"003581"</f>
        <v>003581</v>
      </c>
      <c r="P25" s="7">
        <v>43663</v>
      </c>
      <c r="Q25" s="12">
        <v>99.093199999999996</v>
      </c>
      <c r="R25" s="12">
        <v>4.5114900000000002</v>
      </c>
      <c r="S25" s="12">
        <v>94.581710000000001</v>
      </c>
      <c r="T25" s="8">
        <v>117</v>
      </c>
      <c r="U25" s="7">
        <v>43665</v>
      </c>
      <c r="V25" s="8">
        <v>9341705164</v>
      </c>
      <c r="W25" s="11" t="s">
        <v>131</v>
      </c>
      <c r="X25" s="8" t="s">
        <v>130</v>
      </c>
      <c r="Y25" s="11" t="s">
        <v>129</v>
      </c>
      <c r="Z25" s="8" t="s">
        <v>49</v>
      </c>
      <c r="AA25" s="11" t="s">
        <v>50</v>
      </c>
      <c r="AB25" s="12">
        <f t="shared" si="1"/>
        <v>0.99093199999999992</v>
      </c>
    </row>
    <row r="26" spans="1:28" s="4" customFormat="1" ht="13" x14ac:dyDescent="0.3">
      <c r="A26" s="5">
        <v>118</v>
      </c>
      <c r="B26" s="6" t="s">
        <v>123</v>
      </c>
      <c r="C26" s="7">
        <v>43665</v>
      </c>
      <c r="D26" s="8">
        <v>3</v>
      </c>
      <c r="E26" s="9" t="s">
        <v>45</v>
      </c>
      <c r="F26" s="8" t="s">
        <v>136</v>
      </c>
      <c r="G26" s="11" t="s">
        <v>135</v>
      </c>
      <c r="H26" s="8" t="str">
        <f>"000051"</f>
        <v>000051</v>
      </c>
      <c r="I26" s="7">
        <v>43651</v>
      </c>
      <c r="J26" s="8" t="str">
        <f>"000014"</f>
        <v>000014</v>
      </c>
      <c r="K26" s="7">
        <v>43651</v>
      </c>
      <c r="L26" s="8" t="str">
        <f>"000026"</f>
        <v>000026</v>
      </c>
      <c r="M26" s="7">
        <v>43656</v>
      </c>
      <c r="N26" s="8">
        <v>19</v>
      </c>
      <c r="O26" s="8" t="str">
        <f>"003582"</f>
        <v>003582</v>
      </c>
      <c r="P26" s="7">
        <v>43663</v>
      </c>
      <c r="Q26" s="12">
        <v>99.090350000000001</v>
      </c>
      <c r="R26" s="12">
        <v>4.3998999999999997</v>
      </c>
      <c r="S26" s="12">
        <v>94.690449999999998</v>
      </c>
      <c r="T26" s="8">
        <v>117</v>
      </c>
      <c r="U26" s="7">
        <v>43665</v>
      </c>
      <c r="V26" s="8">
        <v>9341705164</v>
      </c>
      <c r="W26" s="11" t="s">
        <v>134</v>
      </c>
      <c r="X26" s="8" t="s">
        <v>130</v>
      </c>
      <c r="Y26" s="11" t="s">
        <v>129</v>
      </c>
      <c r="Z26" s="8" t="s">
        <v>49</v>
      </c>
      <c r="AA26" s="11" t="s">
        <v>50</v>
      </c>
      <c r="AB26" s="12">
        <f t="shared" si="1"/>
        <v>0.99090350000000005</v>
      </c>
    </row>
    <row r="27" spans="1:28" s="4" customFormat="1" ht="13" x14ac:dyDescent="0.3">
      <c r="A27" s="5">
        <v>119</v>
      </c>
      <c r="B27" s="6" t="s">
        <v>123</v>
      </c>
      <c r="C27" s="7">
        <v>43665</v>
      </c>
      <c r="D27" s="8">
        <v>3</v>
      </c>
      <c r="E27" s="9" t="s">
        <v>45</v>
      </c>
      <c r="F27" s="8" t="s">
        <v>133</v>
      </c>
      <c r="G27" s="11" t="s">
        <v>132</v>
      </c>
      <c r="H27" s="8" t="str">
        <f>"000053"</f>
        <v>000053</v>
      </c>
      <c r="I27" s="7">
        <v>43651</v>
      </c>
      <c r="J27" s="8" t="str">
        <f>"000013"</f>
        <v>000013</v>
      </c>
      <c r="K27" s="7">
        <v>43651</v>
      </c>
      <c r="L27" s="8" t="str">
        <f>"000027"</f>
        <v>000027</v>
      </c>
      <c r="M27" s="7">
        <v>43656</v>
      </c>
      <c r="N27" s="8">
        <v>19</v>
      </c>
      <c r="O27" s="8" t="str">
        <f>"003583"</f>
        <v>003583</v>
      </c>
      <c r="P27" s="7">
        <v>43663</v>
      </c>
      <c r="Q27" s="12">
        <v>97.607140000000001</v>
      </c>
      <c r="R27" s="12">
        <v>4.44611</v>
      </c>
      <c r="S27" s="12">
        <v>93.161029999999997</v>
      </c>
      <c r="T27" s="8">
        <v>117</v>
      </c>
      <c r="U27" s="7">
        <v>43665</v>
      </c>
      <c r="V27" s="8">
        <v>9341705164</v>
      </c>
      <c r="W27" s="11" t="s">
        <v>131</v>
      </c>
      <c r="X27" s="8" t="s">
        <v>130</v>
      </c>
      <c r="Y27" s="11" t="s">
        <v>129</v>
      </c>
      <c r="Z27" s="8" t="s">
        <v>49</v>
      </c>
      <c r="AA27" s="11" t="s">
        <v>50</v>
      </c>
      <c r="AB27" s="12">
        <f t="shared" si="1"/>
        <v>0.97607140000000003</v>
      </c>
    </row>
    <row r="28" spans="1:28" s="4" customFormat="1" ht="13" x14ac:dyDescent="0.3">
      <c r="A28" s="5">
        <v>120</v>
      </c>
      <c r="B28" s="6" t="s">
        <v>123</v>
      </c>
      <c r="C28" s="7">
        <v>43677</v>
      </c>
      <c r="D28" s="8">
        <v>3</v>
      </c>
      <c r="E28" s="9" t="s">
        <v>45</v>
      </c>
      <c r="F28" s="8" t="s">
        <v>128</v>
      </c>
      <c r="G28" s="11" t="s">
        <v>127</v>
      </c>
      <c r="H28" s="8" t="str">
        <f>"000036"</f>
        <v>000036</v>
      </c>
      <c r="I28" s="7">
        <v>43155</v>
      </c>
      <c r="J28" s="8" t="str">
        <f>"000048"</f>
        <v>000048</v>
      </c>
      <c r="K28" s="7">
        <v>43157</v>
      </c>
      <c r="L28" s="8" t="str">
        <f>"000057"</f>
        <v>000057</v>
      </c>
      <c r="M28" s="7">
        <v>43157</v>
      </c>
      <c r="N28" s="8">
        <v>18</v>
      </c>
      <c r="O28" s="8" t="str">
        <f>"003983"</f>
        <v>003983</v>
      </c>
      <c r="P28" s="7">
        <v>43671</v>
      </c>
      <c r="Q28" s="12">
        <v>0.71750000000000003</v>
      </c>
      <c r="R28" s="12">
        <v>7.1749999999999994E-2</v>
      </c>
      <c r="S28" s="12">
        <v>0.64575000000000005</v>
      </c>
      <c r="T28" s="8">
        <v>135</v>
      </c>
      <c r="U28" s="7">
        <v>43677</v>
      </c>
      <c r="V28" s="8">
        <v>9845167738</v>
      </c>
      <c r="W28" s="11" t="s">
        <v>126</v>
      </c>
      <c r="X28" s="8" t="s">
        <v>125</v>
      </c>
      <c r="Y28" s="11" t="s">
        <v>124</v>
      </c>
      <c r="Z28" s="8" t="s">
        <v>35</v>
      </c>
      <c r="AA28" s="11" t="s">
        <v>36</v>
      </c>
      <c r="AB28" s="12">
        <f t="shared" si="1"/>
        <v>7.175E-3</v>
      </c>
    </row>
    <row r="29" spans="1:28" s="4" customFormat="1" ht="13" x14ac:dyDescent="0.3">
      <c r="A29" s="5">
        <v>121</v>
      </c>
      <c r="B29" s="6" t="s">
        <v>123</v>
      </c>
      <c r="C29" s="7">
        <v>43677</v>
      </c>
      <c r="D29" s="8">
        <v>3</v>
      </c>
      <c r="E29" s="9" t="s">
        <v>45</v>
      </c>
      <c r="F29" s="8" t="s">
        <v>128</v>
      </c>
      <c r="G29" s="11" t="s">
        <v>127</v>
      </c>
      <c r="H29" s="8" t="str">
        <f>"000036"</f>
        <v>000036</v>
      </c>
      <c r="I29" s="7">
        <v>43155</v>
      </c>
      <c r="J29" s="8" t="str">
        <f>"000048"</f>
        <v>000048</v>
      </c>
      <c r="K29" s="7">
        <v>43157</v>
      </c>
      <c r="L29" s="8" t="str">
        <f>"000057"</f>
        <v>000057</v>
      </c>
      <c r="M29" s="7">
        <v>43157</v>
      </c>
      <c r="N29" s="8">
        <v>18</v>
      </c>
      <c r="O29" s="8" t="str">
        <f>"003983"</f>
        <v>003983</v>
      </c>
      <c r="P29" s="7">
        <v>43671</v>
      </c>
      <c r="Q29" s="12">
        <v>0.71750000000000003</v>
      </c>
      <c r="R29" s="12">
        <v>7.1749999999999994E-2</v>
      </c>
      <c r="S29" s="12">
        <v>0.64575000000000005</v>
      </c>
      <c r="T29" s="8">
        <v>135</v>
      </c>
      <c r="U29" s="7">
        <v>43677</v>
      </c>
      <c r="V29" s="8">
        <v>9845167738</v>
      </c>
      <c r="W29" s="11" t="s">
        <v>126</v>
      </c>
      <c r="X29" s="8" t="s">
        <v>125</v>
      </c>
      <c r="Y29" s="11" t="s">
        <v>124</v>
      </c>
      <c r="Z29" s="8" t="s">
        <v>35</v>
      </c>
      <c r="AA29" s="11" t="s">
        <v>36</v>
      </c>
      <c r="AB29" s="12">
        <f t="shared" si="1"/>
        <v>7.175E-3</v>
      </c>
    </row>
    <row r="30" spans="1:28" s="4" customFormat="1" ht="13" x14ac:dyDescent="0.3">
      <c r="A30" s="5">
        <v>122</v>
      </c>
      <c r="B30" s="6" t="s">
        <v>123</v>
      </c>
      <c r="C30" s="7">
        <v>43677</v>
      </c>
      <c r="D30" s="8">
        <v>3</v>
      </c>
      <c r="E30" s="9" t="s">
        <v>45</v>
      </c>
      <c r="F30" s="8" t="s">
        <v>122</v>
      </c>
      <c r="G30" s="11" t="s">
        <v>121</v>
      </c>
      <c r="H30" s="8" t="str">
        <f>"000013"</f>
        <v>000013</v>
      </c>
      <c r="I30" s="7">
        <v>42893</v>
      </c>
      <c r="J30" s="8" t="str">
        <f>"000050"</f>
        <v>000050</v>
      </c>
      <c r="K30" s="7">
        <v>43157</v>
      </c>
      <c r="L30" s="8" t="str">
        <f>"000059"</f>
        <v>000059</v>
      </c>
      <c r="M30" s="7">
        <v>43157</v>
      </c>
      <c r="N30" s="8">
        <v>16</v>
      </c>
      <c r="O30" s="8" t="str">
        <f>"003984"</f>
        <v>003984</v>
      </c>
      <c r="P30" s="7">
        <v>43671</v>
      </c>
      <c r="Q30" s="12">
        <v>2.65</v>
      </c>
      <c r="R30" s="12">
        <v>0.26500000000000001</v>
      </c>
      <c r="S30" s="12">
        <v>2.3849999999999998</v>
      </c>
      <c r="T30" s="8">
        <v>135</v>
      </c>
      <c r="U30" s="7">
        <v>43677</v>
      </c>
      <c r="V30" s="8">
        <v>9448353883</v>
      </c>
      <c r="W30" s="11" t="s">
        <v>120</v>
      </c>
      <c r="X30" s="8" t="s">
        <v>119</v>
      </c>
      <c r="Y30" s="11" t="s">
        <v>118</v>
      </c>
      <c r="Z30" s="8" t="s">
        <v>35</v>
      </c>
      <c r="AA30" s="11" t="s">
        <v>36</v>
      </c>
      <c r="AB30" s="12">
        <f t="shared" si="1"/>
        <v>2.6499999999999999E-2</v>
      </c>
    </row>
    <row r="31" spans="1:28" s="4" customFormat="1" ht="13" x14ac:dyDescent="0.3">
      <c r="A31" s="5">
        <v>123</v>
      </c>
      <c r="B31" s="6" t="s">
        <v>92</v>
      </c>
      <c r="C31" s="7">
        <v>43693</v>
      </c>
      <c r="D31" s="8">
        <v>3</v>
      </c>
      <c r="E31" s="9" t="s">
        <v>45</v>
      </c>
      <c r="F31" s="8" t="s">
        <v>117</v>
      </c>
      <c r="G31" s="11" t="s">
        <v>116</v>
      </c>
      <c r="H31" s="8" t="str">
        <f>"000069"</f>
        <v>000069</v>
      </c>
      <c r="I31" s="7">
        <v>43534</v>
      </c>
      <c r="J31" s="8" t="str">
        <f>"000042"</f>
        <v>000042</v>
      </c>
      <c r="K31" s="7">
        <v>43661</v>
      </c>
      <c r="L31" s="8" t="str">
        <f>"000045"</f>
        <v>000045</v>
      </c>
      <c r="M31" s="7">
        <v>43661</v>
      </c>
      <c r="N31" s="8">
        <v>19</v>
      </c>
      <c r="O31" s="8" t="str">
        <f>"004308"</f>
        <v>004308</v>
      </c>
      <c r="P31" s="7">
        <v>43682</v>
      </c>
      <c r="Q31" s="12">
        <v>8.7830999999999992</v>
      </c>
      <c r="R31" s="12">
        <v>0.35596</v>
      </c>
      <c r="S31" s="12">
        <v>8.4271399999999996</v>
      </c>
      <c r="T31" s="8">
        <v>155</v>
      </c>
      <c r="U31" s="7">
        <v>43693</v>
      </c>
      <c r="V31" s="8">
        <v>9036663396</v>
      </c>
      <c r="W31" s="11" t="s">
        <v>98</v>
      </c>
      <c r="X31" s="8" t="s">
        <v>115</v>
      </c>
      <c r="Y31" s="11" t="s">
        <v>114</v>
      </c>
      <c r="Z31" s="8" t="s">
        <v>35</v>
      </c>
      <c r="AA31" s="11" t="s">
        <v>36</v>
      </c>
      <c r="AB31" s="12">
        <f t="shared" si="1"/>
        <v>8.7830999999999992E-2</v>
      </c>
    </row>
    <row r="32" spans="1:28" s="4" customFormat="1" ht="13" x14ac:dyDescent="0.3">
      <c r="A32" s="5">
        <v>124</v>
      </c>
      <c r="B32" s="6" t="s">
        <v>92</v>
      </c>
      <c r="C32" s="7">
        <v>43693</v>
      </c>
      <c r="D32" s="8">
        <v>3</v>
      </c>
      <c r="E32" s="9" t="s">
        <v>45</v>
      </c>
      <c r="F32" s="8" t="s">
        <v>113</v>
      </c>
      <c r="G32" s="11" t="s">
        <v>112</v>
      </c>
      <c r="H32" s="8" t="str">
        <f>"000073"</f>
        <v>000073</v>
      </c>
      <c r="I32" s="7">
        <v>43534</v>
      </c>
      <c r="J32" s="8" t="str">
        <f>"000046"</f>
        <v>000046</v>
      </c>
      <c r="K32" s="7">
        <v>43661</v>
      </c>
      <c r="L32" s="8" t="str">
        <f>"000049"</f>
        <v>000049</v>
      </c>
      <c r="M32" s="7">
        <v>43661</v>
      </c>
      <c r="N32" s="8">
        <v>19</v>
      </c>
      <c r="O32" s="8" t="str">
        <f>"004309"</f>
        <v>004309</v>
      </c>
      <c r="P32" s="7">
        <v>43682</v>
      </c>
      <c r="Q32" s="12">
        <v>2.73828</v>
      </c>
      <c r="R32" s="12">
        <v>0.10639999999999999</v>
      </c>
      <c r="S32" s="12">
        <v>2.6318800000000002</v>
      </c>
      <c r="T32" s="8">
        <v>155</v>
      </c>
      <c r="U32" s="7">
        <v>43693</v>
      </c>
      <c r="V32" s="8">
        <v>8123401100</v>
      </c>
      <c r="W32" s="11" t="s">
        <v>107</v>
      </c>
      <c r="X32" s="8" t="s">
        <v>111</v>
      </c>
      <c r="Y32" s="11" t="s">
        <v>110</v>
      </c>
      <c r="Z32" s="8" t="s">
        <v>35</v>
      </c>
      <c r="AA32" s="11" t="s">
        <v>36</v>
      </c>
      <c r="AB32" s="12">
        <f t="shared" si="1"/>
        <v>2.7382799999999999E-2</v>
      </c>
    </row>
    <row r="33" spans="1:28" s="4" customFormat="1" ht="13" x14ac:dyDescent="0.3">
      <c r="A33" s="5">
        <v>125</v>
      </c>
      <c r="B33" s="6" t="s">
        <v>92</v>
      </c>
      <c r="C33" s="7">
        <v>43693</v>
      </c>
      <c r="D33" s="8">
        <v>3</v>
      </c>
      <c r="E33" s="9" t="s">
        <v>45</v>
      </c>
      <c r="F33" s="8" t="s">
        <v>109</v>
      </c>
      <c r="G33" s="11" t="s">
        <v>108</v>
      </c>
      <c r="H33" s="8" t="str">
        <f>"000074"</f>
        <v>000074</v>
      </c>
      <c r="I33" s="7">
        <v>43534</v>
      </c>
      <c r="J33" s="8" t="str">
        <f>"000045"</f>
        <v>000045</v>
      </c>
      <c r="K33" s="7">
        <v>43661</v>
      </c>
      <c r="L33" s="8" t="str">
        <f>"000048"</f>
        <v>000048</v>
      </c>
      <c r="M33" s="7">
        <v>43661</v>
      </c>
      <c r="N33" s="8">
        <v>19</v>
      </c>
      <c r="O33" s="8" t="str">
        <f>"004310"</f>
        <v>004310</v>
      </c>
      <c r="P33" s="7">
        <v>43682</v>
      </c>
      <c r="Q33" s="12">
        <v>2.7339600000000002</v>
      </c>
      <c r="R33" s="12">
        <v>0.10623</v>
      </c>
      <c r="S33" s="12">
        <v>2.6277300000000001</v>
      </c>
      <c r="T33" s="8">
        <v>155</v>
      </c>
      <c r="U33" s="7">
        <v>43693</v>
      </c>
      <c r="V33" s="8">
        <v>8123401100</v>
      </c>
      <c r="W33" s="11" t="s">
        <v>107</v>
      </c>
      <c r="X33" s="8" t="s">
        <v>106</v>
      </c>
      <c r="Y33" s="11" t="s">
        <v>105</v>
      </c>
      <c r="Z33" s="8" t="s">
        <v>35</v>
      </c>
      <c r="AA33" s="11" t="s">
        <v>36</v>
      </c>
      <c r="AB33" s="12">
        <f t="shared" si="1"/>
        <v>2.7339600000000002E-2</v>
      </c>
    </row>
    <row r="34" spans="1:28" s="4" customFormat="1" ht="13" x14ac:dyDescent="0.3">
      <c r="A34" s="5">
        <v>126</v>
      </c>
      <c r="B34" s="6" t="s">
        <v>92</v>
      </c>
      <c r="C34" s="7">
        <v>43693</v>
      </c>
      <c r="D34" s="8">
        <v>3</v>
      </c>
      <c r="E34" s="9" t="s">
        <v>45</v>
      </c>
      <c r="F34" s="8" t="s">
        <v>104</v>
      </c>
      <c r="G34" s="11" t="s">
        <v>103</v>
      </c>
      <c r="H34" s="8" t="str">
        <f>"000071"</f>
        <v>000071</v>
      </c>
      <c r="I34" s="7">
        <v>43534</v>
      </c>
      <c r="J34" s="8" t="str">
        <f>"000044"</f>
        <v>000044</v>
      </c>
      <c r="K34" s="7">
        <v>43661</v>
      </c>
      <c r="L34" s="8" t="str">
        <f>"000047"</f>
        <v>000047</v>
      </c>
      <c r="M34" s="7">
        <v>43661</v>
      </c>
      <c r="N34" s="8">
        <v>19</v>
      </c>
      <c r="O34" s="8" t="str">
        <f>"004311"</f>
        <v>004311</v>
      </c>
      <c r="P34" s="7">
        <v>43682</v>
      </c>
      <c r="Q34" s="12">
        <v>2.7425199999999998</v>
      </c>
      <c r="R34" s="12">
        <v>0.11258</v>
      </c>
      <c r="S34" s="12">
        <v>2.6299399999999999</v>
      </c>
      <c r="T34" s="8">
        <v>155</v>
      </c>
      <c r="U34" s="7">
        <v>43693</v>
      </c>
      <c r="V34" s="8">
        <v>9036663396</v>
      </c>
      <c r="W34" s="11" t="s">
        <v>98</v>
      </c>
      <c r="X34" s="8" t="s">
        <v>102</v>
      </c>
      <c r="Y34" s="11" t="s">
        <v>101</v>
      </c>
      <c r="Z34" s="8" t="s">
        <v>35</v>
      </c>
      <c r="AA34" s="11" t="s">
        <v>36</v>
      </c>
      <c r="AB34" s="12">
        <f t="shared" si="1"/>
        <v>2.7425199999999997E-2</v>
      </c>
    </row>
    <row r="35" spans="1:28" s="4" customFormat="1" ht="13" x14ac:dyDescent="0.3">
      <c r="A35" s="5">
        <v>127</v>
      </c>
      <c r="B35" s="6" t="s">
        <v>92</v>
      </c>
      <c r="C35" s="7">
        <v>43693</v>
      </c>
      <c r="D35" s="8">
        <v>3</v>
      </c>
      <c r="E35" s="9" t="s">
        <v>45</v>
      </c>
      <c r="F35" s="8" t="s">
        <v>100</v>
      </c>
      <c r="G35" s="11" t="s">
        <v>99</v>
      </c>
      <c r="H35" s="8" t="str">
        <f>"000070"</f>
        <v>000070</v>
      </c>
      <c r="I35" s="7">
        <v>43534</v>
      </c>
      <c r="J35" s="8" t="str">
        <f>"000043"</f>
        <v>000043</v>
      </c>
      <c r="K35" s="7">
        <v>43661</v>
      </c>
      <c r="L35" s="8" t="str">
        <f>"000046"</f>
        <v>000046</v>
      </c>
      <c r="M35" s="7">
        <v>43661</v>
      </c>
      <c r="N35" s="8">
        <v>19</v>
      </c>
      <c r="O35" s="8" t="str">
        <f>"004312"</f>
        <v>004312</v>
      </c>
      <c r="P35" s="7">
        <v>43682</v>
      </c>
      <c r="Q35" s="12">
        <v>8.2431999999999999</v>
      </c>
      <c r="R35" s="12">
        <v>0.32029999999999997</v>
      </c>
      <c r="S35" s="12">
        <v>7.9229000000000003</v>
      </c>
      <c r="T35" s="8">
        <v>155</v>
      </c>
      <c r="U35" s="7">
        <v>43693</v>
      </c>
      <c r="V35" s="8">
        <v>9036663396</v>
      </c>
      <c r="W35" s="11" t="s">
        <v>98</v>
      </c>
      <c r="X35" s="8" t="s">
        <v>97</v>
      </c>
      <c r="Y35" s="11" t="s">
        <v>96</v>
      </c>
      <c r="Z35" s="8" t="s">
        <v>35</v>
      </c>
      <c r="AA35" s="11" t="s">
        <v>36</v>
      </c>
      <c r="AB35" s="12">
        <f t="shared" si="1"/>
        <v>8.2432000000000005E-2</v>
      </c>
    </row>
    <row r="36" spans="1:28" s="4" customFormat="1" ht="13" x14ac:dyDescent="0.3">
      <c r="A36" s="5">
        <v>128</v>
      </c>
      <c r="B36" s="6" t="s">
        <v>92</v>
      </c>
      <c r="C36" s="7">
        <v>43696</v>
      </c>
      <c r="D36" s="8">
        <v>3</v>
      </c>
      <c r="E36" s="9" t="s">
        <v>45</v>
      </c>
      <c r="F36" s="8" t="s">
        <v>95</v>
      </c>
      <c r="G36" s="11" t="s">
        <v>94</v>
      </c>
      <c r="H36" s="8" t="str">
        <f>"000139"</f>
        <v>000139</v>
      </c>
      <c r="I36" s="7">
        <v>43186</v>
      </c>
      <c r="J36" s="8" t="str">
        <f>"000045"</f>
        <v>000045</v>
      </c>
      <c r="K36" s="7">
        <v>43187</v>
      </c>
      <c r="L36" s="8" t="str">
        <f>"000101"</f>
        <v>000101</v>
      </c>
      <c r="M36" s="7">
        <v>43187</v>
      </c>
      <c r="N36" s="8">
        <v>17</v>
      </c>
      <c r="O36" s="8" t="str">
        <f>"004493"</f>
        <v>004493</v>
      </c>
      <c r="P36" s="7">
        <v>43691</v>
      </c>
      <c r="Q36" s="12">
        <v>24.93083</v>
      </c>
      <c r="R36" s="12">
        <v>1.6522300000000001</v>
      </c>
      <c r="S36" s="12">
        <v>23.278600000000001</v>
      </c>
      <c r="T36" s="8">
        <v>158</v>
      </c>
      <c r="U36" s="7">
        <v>43696</v>
      </c>
      <c r="V36" s="8">
        <v>9886213563</v>
      </c>
      <c r="W36" s="11" t="s">
        <v>93</v>
      </c>
      <c r="X36" s="8" t="s">
        <v>38</v>
      </c>
      <c r="Y36" s="11" t="s">
        <v>39</v>
      </c>
      <c r="Z36" s="8" t="s">
        <v>49</v>
      </c>
      <c r="AA36" s="11" t="s">
        <v>50</v>
      </c>
      <c r="AB36" s="12">
        <f t="shared" si="1"/>
        <v>0.24930830000000001</v>
      </c>
    </row>
    <row r="37" spans="1:28" s="4" customFormat="1" ht="13" x14ac:dyDescent="0.3">
      <c r="A37" s="5">
        <v>129</v>
      </c>
      <c r="B37" s="6" t="s">
        <v>92</v>
      </c>
      <c r="C37" s="7">
        <v>43703</v>
      </c>
      <c r="D37" s="8">
        <v>3</v>
      </c>
      <c r="E37" s="9" t="s">
        <v>45</v>
      </c>
      <c r="F37" s="8" t="s">
        <v>91</v>
      </c>
      <c r="G37" s="11" t="s">
        <v>90</v>
      </c>
      <c r="H37" s="8" t="str">
        <f>"000075"</f>
        <v>000075</v>
      </c>
      <c r="I37" s="7">
        <v>43534</v>
      </c>
      <c r="J37" s="8" t="str">
        <f>"000041"</f>
        <v>000041</v>
      </c>
      <c r="K37" s="7">
        <v>43661</v>
      </c>
      <c r="L37" s="8" t="str">
        <f>"000044"</f>
        <v>000044</v>
      </c>
      <c r="M37" s="7">
        <v>43661</v>
      </c>
      <c r="N37" s="8">
        <v>19</v>
      </c>
      <c r="O37" s="8" t="str">
        <f>"004580"</f>
        <v>004580</v>
      </c>
      <c r="P37" s="7">
        <v>43694</v>
      </c>
      <c r="Q37" s="12">
        <v>5.5327400000000004</v>
      </c>
      <c r="R37" s="12">
        <v>0.21498999999999999</v>
      </c>
      <c r="S37" s="12">
        <v>5.3177500000000002</v>
      </c>
      <c r="T37" s="8">
        <v>163</v>
      </c>
      <c r="U37" s="7">
        <v>43703</v>
      </c>
      <c r="V37" s="8">
        <v>9845570264</v>
      </c>
      <c r="W37" s="11" t="s">
        <v>89</v>
      </c>
      <c r="X37" s="8" t="s">
        <v>88</v>
      </c>
      <c r="Y37" s="11" t="s">
        <v>87</v>
      </c>
      <c r="Z37" s="8" t="s">
        <v>35</v>
      </c>
      <c r="AA37" s="11" t="s">
        <v>36</v>
      </c>
      <c r="AB37" s="12">
        <f t="shared" si="1"/>
        <v>5.5327400000000006E-2</v>
      </c>
    </row>
    <row r="38" spans="1:28" s="4" customFormat="1" ht="13" x14ac:dyDescent="0.3">
      <c r="A38" s="5">
        <v>130</v>
      </c>
      <c r="B38" s="6" t="s">
        <v>81</v>
      </c>
      <c r="C38" s="7">
        <v>43732</v>
      </c>
      <c r="D38" s="8">
        <v>3</v>
      </c>
      <c r="E38" s="9" t="s">
        <v>45</v>
      </c>
      <c r="F38" s="8" t="s">
        <v>86</v>
      </c>
      <c r="G38" s="11" t="s">
        <v>85</v>
      </c>
      <c r="H38" s="8" t="str">
        <f>"000044"</f>
        <v>000044</v>
      </c>
      <c r="I38" s="7">
        <v>43178</v>
      </c>
      <c r="J38" s="8" t="str">
        <f>"000011"</f>
        <v>000011</v>
      </c>
      <c r="K38" s="7">
        <v>43199</v>
      </c>
      <c r="L38" s="8" t="str">
        <f>"000006"</f>
        <v>000006</v>
      </c>
      <c r="M38" s="7">
        <v>43199</v>
      </c>
      <c r="N38" s="8">
        <v>17</v>
      </c>
      <c r="O38" s="8" t="str">
        <f>"005322"</f>
        <v>005322</v>
      </c>
      <c r="P38" s="7">
        <v>43729</v>
      </c>
      <c r="Q38" s="12">
        <v>24.582249999999998</v>
      </c>
      <c r="R38" s="12">
        <v>2.0403199999999999</v>
      </c>
      <c r="S38" s="12">
        <v>22.541930000000001</v>
      </c>
      <c r="T38" s="8">
        <v>199</v>
      </c>
      <c r="U38" s="7">
        <v>43732</v>
      </c>
      <c r="V38" s="8">
        <v>9900333496</v>
      </c>
      <c r="W38" s="11" t="s">
        <v>84</v>
      </c>
      <c r="X38" s="8" t="s">
        <v>83</v>
      </c>
      <c r="Y38" s="11" t="s">
        <v>82</v>
      </c>
      <c r="Z38" s="8" t="s">
        <v>35</v>
      </c>
      <c r="AA38" s="11" t="s">
        <v>36</v>
      </c>
      <c r="AB38" s="12">
        <f t="shared" si="1"/>
        <v>0.24582249999999997</v>
      </c>
    </row>
    <row r="39" spans="1:28" s="4" customFormat="1" ht="13" x14ac:dyDescent="0.3">
      <c r="A39" s="5">
        <v>131</v>
      </c>
      <c r="B39" s="6" t="s">
        <v>81</v>
      </c>
      <c r="C39" s="7">
        <v>43738</v>
      </c>
      <c r="D39" s="8">
        <v>3</v>
      </c>
      <c r="E39" s="9" t="s">
        <v>45</v>
      </c>
      <c r="F39" s="8" t="s">
        <v>80</v>
      </c>
      <c r="G39" s="11" t="s">
        <v>79</v>
      </c>
      <c r="H39" s="8" t="str">
        <f>"000098"</f>
        <v>000098</v>
      </c>
      <c r="I39" s="7">
        <v>43691</v>
      </c>
      <c r="J39" s="8" t="str">
        <f>"000035"</f>
        <v>000035</v>
      </c>
      <c r="K39" s="7">
        <v>43712</v>
      </c>
      <c r="L39" s="8" t="str">
        <f>"000066"</f>
        <v>000066</v>
      </c>
      <c r="M39" s="7">
        <v>43717</v>
      </c>
      <c r="N39" s="8">
        <v>19</v>
      </c>
      <c r="O39" s="8" t="str">
        <f>"005368"</f>
        <v>005368</v>
      </c>
      <c r="P39" s="7">
        <v>43729</v>
      </c>
      <c r="Q39" s="12">
        <v>9.8846000000000007</v>
      </c>
      <c r="R39" s="12">
        <v>0.39707999999999999</v>
      </c>
      <c r="S39" s="12">
        <v>9.48752</v>
      </c>
      <c r="T39" s="8">
        <v>207</v>
      </c>
      <c r="U39" s="7">
        <v>43738</v>
      </c>
      <c r="V39" s="8">
        <v>9035609668</v>
      </c>
      <c r="W39" s="11" t="s">
        <v>42</v>
      </c>
      <c r="X39" s="8" t="s">
        <v>78</v>
      </c>
      <c r="Y39" s="11" t="s">
        <v>77</v>
      </c>
      <c r="Z39" s="8" t="s">
        <v>49</v>
      </c>
      <c r="AA39" s="11" t="s">
        <v>50</v>
      </c>
      <c r="AB39" s="12">
        <f t="shared" si="1"/>
        <v>9.8846000000000003E-2</v>
      </c>
    </row>
    <row r="40" spans="1:28" s="4" customFormat="1" ht="13" x14ac:dyDescent="0.3">
      <c r="A40" s="5">
        <v>132</v>
      </c>
      <c r="B40" s="6" t="s">
        <v>154</v>
      </c>
      <c r="C40" s="7">
        <v>43748</v>
      </c>
      <c r="D40" s="5">
        <v>3</v>
      </c>
      <c r="E40" s="9" t="s">
        <v>45</v>
      </c>
      <c r="F40" s="8" t="s">
        <v>53</v>
      </c>
      <c r="G40" s="9" t="s">
        <v>54</v>
      </c>
      <c r="H40" s="8" t="str">
        <f>"000024"</f>
        <v>000024</v>
      </c>
      <c r="I40" s="7">
        <v>42716</v>
      </c>
      <c r="J40" s="8" t="str">
        <f>"000036"</f>
        <v>000036</v>
      </c>
      <c r="K40" s="7">
        <v>43124</v>
      </c>
      <c r="L40" s="8" t="str">
        <f>"000036"</f>
        <v>000036</v>
      </c>
      <c r="M40" s="7">
        <v>43124</v>
      </c>
      <c r="N40" s="8">
        <v>16</v>
      </c>
      <c r="O40" s="8" t="str">
        <f>"003878"</f>
        <v>003878</v>
      </c>
      <c r="P40" s="7">
        <v>43297</v>
      </c>
      <c r="Q40" s="10">
        <v>8.3265399999999996</v>
      </c>
      <c r="R40" s="10">
        <v>1.6954400000000001</v>
      </c>
      <c r="S40" s="10">
        <v>6.6311</v>
      </c>
      <c r="T40" s="8">
        <v>13</v>
      </c>
      <c r="U40" s="7">
        <v>43748</v>
      </c>
      <c r="V40" s="8">
        <v>9620096296</v>
      </c>
      <c r="W40" s="9" t="s">
        <v>55</v>
      </c>
      <c r="X40" s="8" t="s">
        <v>31</v>
      </c>
      <c r="Y40" s="9" t="s">
        <v>32</v>
      </c>
      <c r="Z40" s="8" t="s">
        <v>33</v>
      </c>
      <c r="AA40" s="9" t="s">
        <v>34</v>
      </c>
      <c r="AB40" s="10">
        <v>8.3265399999999989E-2</v>
      </c>
    </row>
    <row r="41" spans="1:28" s="4" customFormat="1" ht="13" x14ac:dyDescent="0.3">
      <c r="A41" s="5">
        <v>133</v>
      </c>
      <c r="B41" s="6" t="s">
        <v>155</v>
      </c>
      <c r="C41" s="7">
        <v>43773</v>
      </c>
      <c r="D41" s="5">
        <v>3</v>
      </c>
      <c r="E41" s="9" t="s">
        <v>45</v>
      </c>
      <c r="F41" s="8" t="s">
        <v>156</v>
      </c>
      <c r="G41" s="9" t="s">
        <v>157</v>
      </c>
      <c r="H41" s="8" t="str">
        <f>"000107"</f>
        <v>000107</v>
      </c>
      <c r="I41" s="7">
        <v>43754</v>
      </c>
      <c r="J41" s="8" t="str">
        <f>"000056"</f>
        <v>000056</v>
      </c>
      <c r="K41" s="7">
        <v>43755</v>
      </c>
      <c r="L41" s="8" t="str">
        <f>"000097"</f>
        <v>000097</v>
      </c>
      <c r="M41" s="7">
        <v>43759</v>
      </c>
      <c r="N41" s="8">
        <v>20</v>
      </c>
      <c r="O41" s="8" t="str">
        <f>"006034"</f>
        <v>006034</v>
      </c>
      <c r="P41" s="7">
        <v>43769</v>
      </c>
      <c r="Q41" s="10">
        <v>49.774500000000003</v>
      </c>
      <c r="R41" s="10">
        <v>2.2079800000000001</v>
      </c>
      <c r="S41" s="10">
        <v>47.566519999999997</v>
      </c>
      <c r="T41" s="8">
        <v>13</v>
      </c>
      <c r="U41" s="7">
        <v>43773</v>
      </c>
      <c r="V41" s="8">
        <v>9341705164</v>
      </c>
      <c r="W41" s="9" t="s">
        <v>158</v>
      </c>
      <c r="X41" s="8" t="s">
        <v>130</v>
      </c>
      <c r="Y41" s="9" t="s">
        <v>129</v>
      </c>
      <c r="Z41" s="8" t="s">
        <v>49</v>
      </c>
      <c r="AA41" s="9" t="s">
        <v>50</v>
      </c>
      <c r="AB41" s="10">
        <v>0.49774500000000005</v>
      </c>
    </row>
    <row r="42" spans="1:28" s="4" customFormat="1" ht="13" x14ac:dyDescent="0.3">
      <c r="A42" s="5">
        <v>134</v>
      </c>
      <c r="B42" s="6" t="s">
        <v>159</v>
      </c>
      <c r="C42" s="7">
        <v>43805</v>
      </c>
      <c r="D42" s="5">
        <v>3</v>
      </c>
      <c r="E42" s="9" t="s">
        <v>45</v>
      </c>
      <c r="F42" s="8" t="s">
        <v>153</v>
      </c>
      <c r="G42" s="9" t="s">
        <v>152</v>
      </c>
      <c r="H42" s="8" t="str">
        <f>"000094"</f>
        <v>000094</v>
      </c>
      <c r="I42" s="7">
        <v>43103</v>
      </c>
      <c r="J42" s="8" t="str">
        <f>"000001"</f>
        <v>000001</v>
      </c>
      <c r="K42" s="7">
        <v>43239</v>
      </c>
      <c r="L42" s="8" t="str">
        <f>"000009"</f>
        <v>000009</v>
      </c>
      <c r="M42" s="7">
        <v>43244</v>
      </c>
      <c r="N42" s="8">
        <v>17</v>
      </c>
      <c r="O42" s="8" t="str">
        <f>"006533"</f>
        <v>006533</v>
      </c>
      <c r="P42" s="7">
        <v>43802</v>
      </c>
      <c r="Q42" s="10">
        <v>2.0954600000000001</v>
      </c>
      <c r="R42" s="10">
        <v>8.5900000000000004E-2</v>
      </c>
      <c r="S42" s="10">
        <v>2.00956</v>
      </c>
      <c r="T42" s="8">
        <v>13</v>
      </c>
      <c r="U42" s="7">
        <v>43805</v>
      </c>
      <c r="V42" s="8">
        <v>9985454545</v>
      </c>
      <c r="W42" s="9" t="s">
        <v>151</v>
      </c>
      <c r="X42" s="8" t="s">
        <v>38</v>
      </c>
      <c r="Y42" s="9" t="s">
        <v>39</v>
      </c>
      <c r="Z42" s="8" t="s">
        <v>49</v>
      </c>
      <c r="AA42" s="9" t="s">
        <v>50</v>
      </c>
      <c r="AB42" s="10">
        <v>2.09546E-2</v>
      </c>
    </row>
    <row r="43" spans="1:28" s="4" customFormat="1" ht="13" x14ac:dyDescent="0.3">
      <c r="A43" s="5">
        <v>135</v>
      </c>
      <c r="B43" s="6" t="s">
        <v>159</v>
      </c>
      <c r="C43" s="7">
        <v>43805</v>
      </c>
      <c r="D43" s="5">
        <v>3</v>
      </c>
      <c r="E43" s="9" t="s">
        <v>45</v>
      </c>
      <c r="F43" s="8" t="s">
        <v>160</v>
      </c>
      <c r="G43" s="9" t="s">
        <v>161</v>
      </c>
      <c r="H43" s="8" t="str">
        <f>"000046"</f>
        <v>000046</v>
      </c>
      <c r="I43" s="7">
        <v>43046</v>
      </c>
      <c r="J43" s="8" t="str">
        <f>"000002"</f>
        <v>000002</v>
      </c>
      <c r="K43" s="7">
        <v>43249</v>
      </c>
      <c r="L43" s="8" t="str">
        <f>"000012"</f>
        <v>000012</v>
      </c>
      <c r="M43" s="7">
        <v>43249</v>
      </c>
      <c r="N43" s="8">
        <v>17</v>
      </c>
      <c r="O43" s="8" t="str">
        <f>"006538"</f>
        <v>006538</v>
      </c>
      <c r="P43" s="7">
        <v>43802</v>
      </c>
      <c r="Q43" s="10">
        <v>14.974080000000001</v>
      </c>
      <c r="R43" s="10">
        <v>0.83818000000000004</v>
      </c>
      <c r="S43" s="10">
        <v>14.135899999999999</v>
      </c>
      <c r="T43" s="8">
        <v>13</v>
      </c>
      <c r="U43" s="7">
        <v>43805</v>
      </c>
      <c r="V43" s="8">
        <v>9945144999</v>
      </c>
      <c r="W43" s="9" t="s">
        <v>162</v>
      </c>
      <c r="X43" s="8" t="s">
        <v>38</v>
      </c>
      <c r="Y43" s="9" t="s">
        <v>39</v>
      </c>
      <c r="Z43" s="8" t="s">
        <v>49</v>
      </c>
      <c r="AA43" s="9" t="s">
        <v>50</v>
      </c>
      <c r="AB43" s="10">
        <v>0.14974080000000001</v>
      </c>
    </row>
    <row r="44" spans="1:28" s="4" customFormat="1" ht="13" x14ac:dyDescent="0.3">
      <c r="A44" s="5">
        <v>136</v>
      </c>
      <c r="B44" s="6" t="s">
        <v>159</v>
      </c>
      <c r="C44" s="7">
        <v>43805</v>
      </c>
      <c r="D44" s="5">
        <v>3</v>
      </c>
      <c r="E44" s="9" t="s">
        <v>45</v>
      </c>
      <c r="F44" s="8" t="s">
        <v>163</v>
      </c>
      <c r="G44" s="9" t="s">
        <v>164</v>
      </c>
      <c r="H44" s="8" t="str">
        <f>"000101"</f>
        <v>000101</v>
      </c>
      <c r="I44" s="7">
        <v>43486</v>
      </c>
      <c r="J44" s="8" t="str">
        <f>"000016"</f>
        <v>000016</v>
      </c>
      <c r="K44" s="7">
        <v>43652</v>
      </c>
      <c r="L44" s="8" t="str">
        <f>"000028"</f>
        <v>000028</v>
      </c>
      <c r="M44" s="7">
        <v>43662</v>
      </c>
      <c r="N44" s="8">
        <v>19</v>
      </c>
      <c r="O44" s="8" t="str">
        <f>"006649"</f>
        <v>006649</v>
      </c>
      <c r="P44" s="7">
        <v>43803</v>
      </c>
      <c r="Q44" s="10">
        <v>73.933430000000001</v>
      </c>
      <c r="R44" s="10">
        <v>8.5803600000000007</v>
      </c>
      <c r="S44" s="10">
        <v>65.353070000000002</v>
      </c>
      <c r="T44" s="8">
        <v>13</v>
      </c>
      <c r="U44" s="7">
        <v>43805</v>
      </c>
      <c r="V44" s="8">
        <v>9035609668</v>
      </c>
      <c r="W44" s="9" t="s">
        <v>42</v>
      </c>
      <c r="X44" s="8" t="s">
        <v>44</v>
      </c>
      <c r="Y44" s="9" t="s">
        <v>43</v>
      </c>
      <c r="Z44" s="8" t="s">
        <v>49</v>
      </c>
      <c r="AA44" s="9" t="s">
        <v>50</v>
      </c>
      <c r="AB44" s="10">
        <v>0.7393343</v>
      </c>
    </row>
    <row r="45" spans="1:28" s="4" customFormat="1" ht="13" x14ac:dyDescent="0.3">
      <c r="A45" s="5">
        <v>137</v>
      </c>
      <c r="B45" s="6" t="s">
        <v>159</v>
      </c>
      <c r="C45" s="7">
        <v>43818</v>
      </c>
      <c r="D45" s="5">
        <v>3</v>
      </c>
      <c r="E45" s="9" t="s">
        <v>45</v>
      </c>
      <c r="F45" s="8" t="s">
        <v>165</v>
      </c>
      <c r="G45" s="9" t="s">
        <v>166</v>
      </c>
      <c r="H45" s="8" t="str">
        <f>"000005"</f>
        <v>000005</v>
      </c>
      <c r="I45" s="7">
        <v>42355</v>
      </c>
      <c r="J45" s="8" t="str">
        <f>"000005"</f>
        <v>000005</v>
      </c>
      <c r="K45" s="7">
        <v>42543</v>
      </c>
      <c r="L45" s="8" t="str">
        <f>"000005"</f>
        <v>000005</v>
      </c>
      <c r="M45" s="7">
        <v>42548</v>
      </c>
      <c r="N45" s="8">
        <v>16</v>
      </c>
      <c r="O45" s="8" t="str">
        <f>"010075"</f>
        <v>010075</v>
      </c>
      <c r="P45" s="7">
        <v>43161</v>
      </c>
      <c r="Q45" s="10">
        <v>1.4</v>
      </c>
      <c r="R45" s="10">
        <v>0.14000000000000001</v>
      </c>
      <c r="S45" s="10">
        <v>1.26</v>
      </c>
      <c r="T45" s="8">
        <v>13</v>
      </c>
      <c r="U45" s="7">
        <v>43818</v>
      </c>
      <c r="V45" s="8">
        <v>9411192254</v>
      </c>
      <c r="W45" s="9" t="s">
        <v>167</v>
      </c>
      <c r="X45" s="8" t="s">
        <v>119</v>
      </c>
      <c r="Y45" s="9" t="s">
        <v>118</v>
      </c>
      <c r="Z45" s="8" t="s">
        <v>35</v>
      </c>
      <c r="AA45" s="9" t="s">
        <v>36</v>
      </c>
      <c r="AB45" s="10">
        <v>1.3999999999999999E-2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Manjunath HL</dc:creator>
  <cp:lastModifiedBy>Manjunath HL</cp:lastModifiedBy>
  <dcterms:created xsi:type="dcterms:W3CDTF">2019-07-02T06:05:12Z</dcterms:created>
  <dcterms:modified xsi:type="dcterms:W3CDTF">2020-01-28T11:14:25Z</dcterms:modified>
</cp:coreProperties>
</file>