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<sst xmlns="http://schemas.openxmlformats.org/spreadsheetml/2006/main" count="208" uniqueCount="100">
  <si>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</si>
  <si>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</si>
  <si>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</si>
  <si>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</si>
  <si>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</si>
  <si>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</si>
  <si>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</si>
  <si>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</si>
  <si>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</si>
  <si>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</si>
  <si>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</si>
  <si>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</si>
  <si>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</si>
  <si>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</si>
  <si>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</si>
  <si>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</si>
  <si>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</si>
  <si>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</si>
  <si>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</si>
  <si>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</si>
  <si>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</si>
  <si>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</si>
  <si>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</si>
  <si>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</si>
  <si>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</si>
  <si>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</si>
  <si>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</si>
  <si>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</si>
  <si>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</si>
  <si>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</si>
  <si>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</si>
  <si>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</si>
  <si>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</si>
  <si>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</si>
  <si>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</si>
  <si>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P3295</t>
  </si>
  <si>
    <t>14th Finance Commission Works - UGD Works</t>
  </si>
  <si>
    <t>ddo089</t>
  </si>
  <si>
    <t xml:space="preserve"> Assistant Executive Engineer Electrical East Zone</t>
  </si>
  <si>
    <t>ddo082</t>
  </si>
  <si>
    <t xml:space="preserve"> Assistant Executive Engineer H B R Layout East Zone</t>
  </si>
  <si>
    <t xml:space="preserve">M/s KRIDL, The Technical Manager-01, </t>
  </si>
  <si>
    <t>The Technical Manager-01,</t>
  </si>
  <si>
    <t>M/s Power-tech Electriclas</t>
  </si>
  <si>
    <t>Kadugondana Halli</t>
  </si>
  <si>
    <t>030-17-000022</t>
  </si>
  <si>
    <t>Removing of Blockspots and Debris in ward no 30. K.G.Halli</t>
  </si>
  <si>
    <t>G.C.S.Consteructions,</t>
  </si>
  <si>
    <t>030-17-000021</t>
  </si>
  <si>
    <t>Desilting of Drains and Removing of Debris in ward no 30. K.G.Halli</t>
  </si>
  <si>
    <t>G.C.S.Consteuctions,</t>
  </si>
  <si>
    <t>030-17-000030</t>
  </si>
  <si>
    <t>Repairs and Servicing of D.G Set in K.G Halli Hospital and Cox town maternity Hospital</t>
  </si>
  <si>
    <t>P0303</t>
  </si>
  <si>
    <t>M and R to Pumpsets, Lifts, DG Sets, Wireless sets and Internal Telephone Exchange</t>
  </si>
  <si>
    <t>030-16-000001</t>
  </si>
  <si>
    <t>Operation and Maintenance of street lights at Kadugondanahalli and lingaraj pura area ward nos 30 and 49 Package E20 for one year.</t>
  </si>
  <si>
    <t>M/s.Shah Electricals</t>
  </si>
  <si>
    <t>030-18-000010</t>
  </si>
  <si>
    <t>Providing UGD work  in ward no 30</t>
  </si>
  <si>
    <t>030-16-000008</t>
  </si>
  <si>
    <t>IMPROVEMENTS TO DRAIN IN VINOBHANAGARA 10TH CROSS WARD NO.30</t>
  </si>
  <si>
    <t>030-16-000010</t>
  </si>
  <si>
    <t>IMPROVEMENTS DRAINS AND CULVERT AT NARASIMHAIAH LAYOUT IN WARD NO 30.</t>
  </si>
  <si>
    <t>030-17-000025</t>
  </si>
  <si>
    <t xml:space="preserve">Improvements to roads and drains at Someshwara lane in Ward No.30. K.G.Halli </t>
  </si>
  <si>
    <t>R.Keshavareddy,</t>
  </si>
  <si>
    <t>July</t>
  </si>
  <si>
    <t>030-17-000047</t>
  </si>
  <si>
    <t>Improvements to Water Bodies in ward no 30</t>
  </si>
  <si>
    <t xml:space="preserve">Techical Manager KRIDL </t>
  </si>
  <si>
    <t>P3075</t>
  </si>
  <si>
    <t>Special comprehensive development works in Bangalore city (Bangalore city in charge Minister Discretionary Grants)</t>
  </si>
  <si>
    <t>030-18-000001</t>
  </si>
  <si>
    <t>Supplying and fixing of LED Street lights to Narasimha Layout in ward no 30</t>
  </si>
  <si>
    <t>M/s.KRIDL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</si>
  <si>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</si>
  <si>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</si>
  <si>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030-18-000004</t>
  </si>
  <si>
    <t>Supplying and fixing of LED Street lights to A K Colony in ward no 30</t>
  </si>
  <si>
    <t>030-18-000002</t>
  </si>
  <si>
    <t>Supplying and fixing of LED Street lights to B M Layout in ward no 30</t>
  </si>
  <si>
    <t>030-18-000003</t>
  </si>
  <si>
    <t>Supplying and fixing of LED Street lights to Venkateshapuram in ward no 30</t>
  </si>
  <si>
    <t>August</t>
  </si>
  <si>
    <t>October</t>
  </si>
  <si>
    <t>030-17-000048</t>
  </si>
  <si>
    <t>Providing CC Camera at Garbage Block Spots in ward no 30</t>
  </si>
  <si>
    <t>M/s KRIDL, The Technical Manager-01,</t>
  </si>
  <si>
    <t>P3110</t>
  </si>
  <si>
    <t>14th Finance Commission Grant Works</t>
  </si>
  <si>
    <t>November</t>
  </si>
  <si>
    <t>030-17-000023</t>
  </si>
  <si>
    <t xml:space="preserve">Providing Cement Concrete road near Shabuddin Masjid in Ward No.30. K.G.Halli </t>
  </si>
  <si>
    <t>030-17-000034</t>
  </si>
  <si>
    <t>Improvements to 3rd Main road in Vinobhanagara in ward no 30</t>
  </si>
  <si>
    <t>TECHNUCAL MANAGER KRIDL</t>
  </si>
  <si>
    <t>030-17-000044</t>
  </si>
  <si>
    <t>Improvements to Roads and drains in 3rd Cross Arokyamma Layout and Surrounding area in ward no 30</t>
  </si>
  <si>
    <t>TECHNICAL MANAGER KRIDL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</si>
</sst>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workbookViewId="0"/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4.90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1044</v>
      </c>
      <c r="B2" s="6" t="s">
        <v>28</v>
      </c>
      <c r="C2" s="7">
        <v>43565</v>
      </c>
      <c r="D2" s="8">
        <v>30</v>
      </c>
      <c r="E2" s="9" t="s">
        <v>44</v>
      </c>
      <c r="F2" s="8" t="s">
        <v>45</v>
      </c>
      <c r="G2" s="9" t="s">
        <v>46</v>
      </c>
      <c r="H2" s="8" t="str">
        <f>"0000.2"</f>
        <v>0000.2</v>
      </c>
      <c r="I2" s="7">
        <v>42798</v>
      </c>
      <c r="J2" s="8" t="str">
        <f>"000008"</f>
        <v>000008</v>
      </c>
      <c r="K2" s="7">
        <v>43218</v>
      </c>
      <c r="L2" s="8" t="str">
        <f>"000023"</f>
        <v>000023</v>
      </c>
      <c r="M2" s="7">
        <v>43218</v>
      </c>
      <c r="N2" s="8">
        <v>17</v>
      </c>
      <c r="O2" s="8" t="str">
        <f>"000248"</f>
        <v>000248</v>
      </c>
      <c r="P2" s="7">
        <v>43564</v>
      </c>
      <c r="Q2" s="10">
        <v>9.8788699999999992</v>
      </c>
      <c r="R2" s="10">
        <v>0.61</v>
      </c>
      <c r="S2" s="10">
        <v>9.2688699999999997</v>
      </c>
      <c r="T2" s="8">
        <v>8</v>
      </c>
      <c r="U2" s="7">
        <v>43565</v>
      </c>
      <c r="V2" s="8">
        <v>123456789</v>
      </c>
      <c r="W2" s="9" t="s">
        <v>47</v>
      </c>
      <c r="X2" s="8" t="s">
        <v>32</v>
      </c>
      <c r="Y2" s="9" t="s">
        <v>33</v>
      </c>
      <c r="Z2" s="8" t="s">
        <v>39</v>
      </c>
      <c r="AA2" s="9" t="s">
        <v>40</v>
      </c>
      <c r="AB2" s="10">
        <f t="shared" ref="AB2:AB9" si="0">Q2/100</f>
        <v>9.8788699999999993E-2</v>
      </c>
    </row>
    <row r="3" spans="1:28" s="4" customFormat="1" ht="13" x14ac:dyDescent="0.3">
      <c r="A3" s="5">
        <v>1045</v>
      </c>
      <c r="B3" s="6" t="s">
        <v>28</v>
      </c>
      <c r="C3" s="7">
        <v>43565</v>
      </c>
      <c r="D3" s="8">
        <v>30</v>
      </c>
      <c r="E3" s="9" t="s">
        <v>44</v>
      </c>
      <c r="F3" s="8" t="s">
        <v>48</v>
      </c>
      <c r="G3" s="9" t="s">
        <v>49</v>
      </c>
      <c r="H3" s="8" t="str">
        <f>"000214"</f>
        <v>000214</v>
      </c>
      <c r="I3" s="7">
        <v>42798</v>
      </c>
      <c r="J3" s="8" t="str">
        <f>"000007"</f>
        <v>000007</v>
      </c>
      <c r="K3" s="7">
        <v>43218</v>
      </c>
      <c r="L3" s="8" t="str">
        <f>"000022"</f>
        <v>000022</v>
      </c>
      <c r="M3" s="7">
        <v>43218</v>
      </c>
      <c r="N3" s="8">
        <v>17</v>
      </c>
      <c r="O3" s="8" t="str">
        <f>"000258"</f>
        <v>000258</v>
      </c>
      <c r="P3" s="7">
        <v>43564</v>
      </c>
      <c r="Q3" s="10">
        <v>14.85483</v>
      </c>
      <c r="R3" s="10">
        <v>0.90449999999999997</v>
      </c>
      <c r="S3" s="10">
        <v>13.950329999999999</v>
      </c>
      <c r="T3" s="8">
        <v>8</v>
      </c>
      <c r="U3" s="7">
        <v>43565</v>
      </c>
      <c r="V3" s="8">
        <v>123456789</v>
      </c>
      <c r="W3" s="9" t="s">
        <v>50</v>
      </c>
      <c r="X3" s="8" t="s">
        <v>32</v>
      </c>
      <c r="Y3" s="9" t="s">
        <v>33</v>
      </c>
      <c r="Z3" s="8" t="s">
        <v>39</v>
      </c>
      <c r="AA3" s="9" t="s">
        <v>40</v>
      </c>
      <c r="AB3" s="10">
        <f t="shared" si="0"/>
        <v>0.14854829999999999</v>
      </c>
    </row>
    <row r="4" spans="1:28" s="4" customFormat="1" ht="13" x14ac:dyDescent="0.3">
      <c r="A4" s="5">
        <v>1046</v>
      </c>
      <c r="B4" s="6" t="s">
        <v>28</v>
      </c>
      <c r="C4" s="7">
        <v>43566</v>
      </c>
      <c r="D4" s="8">
        <v>30</v>
      </c>
      <c r="E4" s="9" t="s">
        <v>44</v>
      </c>
      <c r="F4" s="8" t="s">
        <v>51</v>
      </c>
      <c r="G4" s="9" t="s">
        <v>52</v>
      </c>
      <c r="H4" s="8" t="str">
        <f>"000056"</f>
        <v>000056</v>
      </c>
      <c r="I4" s="7">
        <v>42947</v>
      </c>
      <c r="J4" s="8" t="str">
        <f>"000166"</f>
        <v>000166</v>
      </c>
      <c r="K4" s="7">
        <v>43145</v>
      </c>
      <c r="L4" s="8" t="str">
        <f>"000158"</f>
        <v>000158</v>
      </c>
      <c r="M4" s="7">
        <v>43146</v>
      </c>
      <c r="N4" s="8">
        <v>17</v>
      </c>
      <c r="O4" s="8" t="str">
        <f>"000159"</f>
        <v>000159</v>
      </c>
      <c r="P4" s="7">
        <v>43563</v>
      </c>
      <c r="Q4" s="10">
        <v>0.91715999999999998</v>
      </c>
      <c r="R4" s="10">
        <v>6.5299999999999997E-2</v>
      </c>
      <c r="S4" s="10">
        <v>0.85185999999999995</v>
      </c>
      <c r="T4" s="8">
        <v>11</v>
      </c>
      <c r="U4" s="7">
        <v>43566</v>
      </c>
      <c r="V4" s="8">
        <v>9901801661</v>
      </c>
      <c r="W4" s="9" t="s">
        <v>43</v>
      </c>
      <c r="X4" s="8" t="s">
        <v>53</v>
      </c>
      <c r="Y4" s="9" t="s">
        <v>54</v>
      </c>
      <c r="Z4" s="8" t="s">
        <v>37</v>
      </c>
      <c r="AA4" s="9" t="s">
        <v>38</v>
      </c>
      <c r="AB4" s="10">
        <f t="shared" si="0"/>
        <v>9.1716000000000002E-3</v>
      </c>
    </row>
    <row r="5" spans="1:28" s="4" customFormat="1" ht="13" x14ac:dyDescent="0.3">
      <c r="A5" s="5">
        <v>1047</v>
      </c>
      <c r="B5" s="6" t="s">
        <v>28</v>
      </c>
      <c r="C5" s="7">
        <v>43582</v>
      </c>
      <c r="D5" s="8">
        <v>30</v>
      </c>
      <c r="E5" s="9" t="s">
        <v>44</v>
      </c>
      <c r="F5" s="8" t="s">
        <v>55</v>
      </c>
      <c r="G5" s="9" t="s">
        <v>56</v>
      </c>
      <c r="H5" s="8" t="str">
        <f>"000006"</f>
        <v>000006</v>
      </c>
      <c r="I5" s="7">
        <v>42947</v>
      </c>
      <c r="J5" s="8" t="str">
        <f>"000232"</f>
        <v>000232</v>
      </c>
      <c r="K5" s="7">
        <v>43516</v>
      </c>
      <c r="L5" s="8" t="str">
        <f>"000231"</f>
        <v>000231</v>
      </c>
      <c r="M5" s="7">
        <v>43516</v>
      </c>
      <c r="N5" s="8">
        <v>16</v>
      </c>
      <c r="O5" s="8" t="str">
        <f>"001053"</f>
        <v>001053</v>
      </c>
      <c r="P5" s="7">
        <v>43581</v>
      </c>
      <c r="Q5" s="10">
        <v>2.9534600000000002</v>
      </c>
      <c r="R5" s="10">
        <v>0.2495</v>
      </c>
      <c r="S5" s="10">
        <v>2.7039599999999999</v>
      </c>
      <c r="T5" s="8">
        <v>32</v>
      </c>
      <c r="U5" s="7">
        <v>43582</v>
      </c>
      <c r="V5" s="8">
        <v>9845058699</v>
      </c>
      <c r="W5" s="9" t="s">
        <v>57</v>
      </c>
      <c r="X5" s="8" t="s">
        <v>29</v>
      </c>
      <c r="Y5" s="9" t="s">
        <v>30</v>
      </c>
      <c r="Z5" s="8" t="s">
        <v>37</v>
      </c>
      <c r="AA5" s="9" t="s">
        <v>38</v>
      </c>
      <c r="AB5" s="10">
        <f t="shared" si="0"/>
        <v>2.9534600000000001E-2</v>
      </c>
    </row>
    <row r="6" spans="1:28" s="4" customFormat="1" ht="13" x14ac:dyDescent="0.3">
      <c r="A6" s="5">
        <v>1048</v>
      </c>
      <c r="B6" s="6" t="s">
        <v>28</v>
      </c>
      <c r="C6" s="7">
        <v>43582</v>
      </c>
      <c r="D6" s="8">
        <v>30</v>
      </c>
      <c r="E6" s="9" t="s">
        <v>44</v>
      </c>
      <c r="F6" s="8" t="s">
        <v>55</v>
      </c>
      <c r="G6" s="9" t="s">
        <v>56</v>
      </c>
      <c r="H6" s="8" t="str">
        <f>"000006"</f>
        <v>000006</v>
      </c>
      <c r="I6" s="7">
        <v>42947</v>
      </c>
      <c r="J6" s="8" t="str">
        <f>"000232"</f>
        <v>000232</v>
      </c>
      <c r="K6" s="7">
        <v>43516</v>
      </c>
      <c r="L6" s="8" t="str">
        <f>"000231"</f>
        <v>000231</v>
      </c>
      <c r="M6" s="7">
        <v>43516</v>
      </c>
      <c r="N6" s="8">
        <v>16</v>
      </c>
      <c r="O6" s="8" t="str">
        <f>"001053"</f>
        <v>001053</v>
      </c>
      <c r="P6" s="7">
        <v>43581</v>
      </c>
      <c r="Q6" s="10">
        <v>7.6339600000000001</v>
      </c>
      <c r="R6" s="10">
        <v>1.1000099999999999</v>
      </c>
      <c r="S6" s="10">
        <v>6.5339499999999999</v>
      </c>
      <c r="T6" s="8">
        <v>32</v>
      </c>
      <c r="U6" s="7">
        <v>43582</v>
      </c>
      <c r="V6" s="8">
        <v>9845058699</v>
      </c>
      <c r="W6" s="9" t="s">
        <v>57</v>
      </c>
      <c r="X6" s="8" t="s">
        <v>29</v>
      </c>
      <c r="Y6" s="9" t="s">
        <v>30</v>
      </c>
      <c r="Z6" s="8" t="s">
        <v>37</v>
      </c>
      <c r="AA6" s="9" t="s">
        <v>38</v>
      </c>
      <c r="AB6" s="10">
        <f t="shared" si="0"/>
        <v>7.6339600000000007E-2</v>
      </c>
    </row>
    <row r="7" spans="1:28" s="4" customFormat="1" ht="13" x14ac:dyDescent="0.3">
      <c r="A7" s="5">
        <v>1049</v>
      </c>
      <c r="B7" s="6" t="s">
        <v>34</v>
      </c>
      <c r="C7" s="7">
        <v>43602</v>
      </c>
      <c r="D7" s="8">
        <v>30</v>
      </c>
      <c r="E7" s="9" t="s">
        <v>44</v>
      </c>
      <c r="F7" s="8" t="s">
        <v>60</v>
      </c>
      <c r="G7" s="9" t="s">
        <v>61</v>
      </c>
      <c r="H7" s="8" t="str">
        <f>"000064"</f>
        <v>000064</v>
      </c>
      <c r="I7" s="7">
        <v>42944</v>
      </c>
      <c r="J7" s="8" t="str">
        <f>"000055"</f>
        <v>000055</v>
      </c>
      <c r="K7" s="7">
        <v>42944</v>
      </c>
      <c r="L7" s="8" t="str">
        <f>"000058"</f>
        <v>000058</v>
      </c>
      <c r="M7" s="7">
        <v>42944</v>
      </c>
      <c r="N7" s="8">
        <v>16</v>
      </c>
      <c r="O7" s="8" t="str">
        <f>"001502"</f>
        <v>001502</v>
      </c>
      <c r="P7" s="7">
        <v>43599</v>
      </c>
      <c r="Q7" s="10">
        <v>5.9950000000000001</v>
      </c>
      <c r="R7" s="10">
        <v>0.78539999999999999</v>
      </c>
      <c r="S7" s="10">
        <v>5.2096</v>
      </c>
      <c r="T7" s="8">
        <v>49</v>
      </c>
      <c r="U7" s="7">
        <v>43602</v>
      </c>
      <c r="V7" s="8">
        <v>123456789</v>
      </c>
      <c r="W7" s="9" t="s">
        <v>42</v>
      </c>
      <c r="X7" s="8" t="s">
        <v>32</v>
      </c>
      <c r="Y7" s="9" t="s">
        <v>33</v>
      </c>
      <c r="Z7" s="8" t="s">
        <v>39</v>
      </c>
      <c r="AA7" s="9" t="s">
        <v>40</v>
      </c>
      <c r="AB7" s="10">
        <f t="shared" si="0"/>
        <v>5.9950000000000003E-2</v>
      </c>
    </row>
    <row r="8" spans="1:28" s="4" customFormat="1" ht="13" x14ac:dyDescent="0.3">
      <c r="A8" s="5">
        <v>1050</v>
      </c>
      <c r="B8" s="6" t="s">
        <v>34</v>
      </c>
      <c r="C8" s="7">
        <v>43602</v>
      </c>
      <c r="D8" s="8">
        <v>30</v>
      </c>
      <c r="E8" s="9" t="s">
        <v>44</v>
      </c>
      <c r="F8" s="8" t="s">
        <v>62</v>
      </c>
      <c r="G8" s="9" t="s">
        <v>63</v>
      </c>
      <c r="H8" s="8" t="str">
        <f>"000062"</f>
        <v>000062</v>
      </c>
      <c r="I8" s="7">
        <v>42944</v>
      </c>
      <c r="J8" s="8" t="str">
        <f>"000058"</f>
        <v>000058</v>
      </c>
      <c r="K8" s="7">
        <v>42944</v>
      </c>
      <c r="L8" s="8" t="str">
        <f>"000061"</f>
        <v>000061</v>
      </c>
      <c r="M8" s="7">
        <v>42944</v>
      </c>
      <c r="N8" s="8">
        <v>16</v>
      </c>
      <c r="O8" s="8" t="str">
        <f>"001503"</f>
        <v>001503</v>
      </c>
      <c r="P8" s="7">
        <v>43599</v>
      </c>
      <c r="Q8" s="10">
        <v>4.8492199999999999</v>
      </c>
      <c r="R8" s="10">
        <v>0.63673000000000002</v>
      </c>
      <c r="S8" s="10">
        <v>4.2124899999999998</v>
      </c>
      <c r="T8" s="8">
        <v>49</v>
      </c>
      <c r="U8" s="7">
        <v>43602</v>
      </c>
      <c r="V8" s="8">
        <v>123456789</v>
      </c>
      <c r="W8" s="9" t="s">
        <v>42</v>
      </c>
      <c r="X8" s="8" t="s">
        <v>32</v>
      </c>
      <c r="Y8" s="9" t="s">
        <v>33</v>
      </c>
      <c r="Z8" s="8" t="s">
        <v>39</v>
      </c>
      <c r="AA8" s="9" t="s">
        <v>40</v>
      </c>
      <c r="AB8" s="10">
        <f t="shared" si="0"/>
        <v>4.8492199999999999E-2</v>
      </c>
    </row>
    <row r="9" spans="1:28" s="4" customFormat="1" ht="13" x14ac:dyDescent="0.3">
      <c r="A9" s="5">
        <v>1051</v>
      </c>
      <c r="B9" s="6" t="s">
        <v>34</v>
      </c>
      <c r="C9" s="7">
        <v>43609</v>
      </c>
      <c r="D9" s="8">
        <v>30</v>
      </c>
      <c r="E9" s="9" t="s">
        <v>44</v>
      </c>
      <c r="F9" s="8" t="s">
        <v>64</v>
      </c>
      <c r="G9" s="9" t="s">
        <v>65</v>
      </c>
      <c r="H9" s="8" t="str">
        <f>"000088"</f>
        <v>000088</v>
      </c>
      <c r="I9" s="7">
        <v>42991</v>
      </c>
      <c r="J9" s="8" t="str">
        <f>"000074"</f>
        <v>000074</v>
      </c>
      <c r="K9" s="7">
        <v>42991</v>
      </c>
      <c r="L9" s="8" t="str">
        <f>"000234"</f>
        <v>000234</v>
      </c>
      <c r="M9" s="7">
        <v>43021</v>
      </c>
      <c r="N9" s="8">
        <v>17</v>
      </c>
      <c r="O9" s="8" t="str">
        <f>"001887"</f>
        <v>001887</v>
      </c>
      <c r="P9" s="7">
        <v>43607</v>
      </c>
      <c r="Q9" s="10">
        <v>41.372219999999999</v>
      </c>
      <c r="R9" s="10">
        <v>2.3334999999999999</v>
      </c>
      <c r="S9" s="10">
        <v>39.038719999999998</v>
      </c>
      <c r="T9" s="8">
        <v>57</v>
      </c>
      <c r="U9" s="7">
        <v>43609</v>
      </c>
      <c r="V9" s="8">
        <v>123456789</v>
      </c>
      <c r="W9" s="9" t="s">
        <v>66</v>
      </c>
      <c r="X9" s="8" t="s">
        <v>32</v>
      </c>
      <c r="Y9" s="9" t="s">
        <v>33</v>
      </c>
      <c r="Z9" s="8" t="s">
        <v>39</v>
      </c>
      <c r="AA9" s="9" t="s">
        <v>40</v>
      </c>
      <c r="AB9" s="10">
        <f t="shared" si="0"/>
        <v>0.41372219999999998</v>
      </c>
    </row>
    <row r="10" spans="1:28" s="4" customFormat="1" ht="13" x14ac:dyDescent="0.3">
      <c r="A10" s="5">
        <v>1052</v>
      </c>
      <c r="B10" s="6" t="s">
        <v>31</v>
      </c>
      <c r="C10" s="7">
        <v>43617</v>
      </c>
      <c r="D10" s="8">
        <v>30</v>
      </c>
      <c r="E10" s="9" t="s">
        <v>44</v>
      </c>
      <c r="F10" s="8" t="s">
        <v>58</v>
      </c>
      <c r="G10" s="9" t="s">
        <v>59</v>
      </c>
      <c r="H10" s="8" t="str">
        <f>"000329"</f>
        <v>000329</v>
      </c>
      <c r="I10" s="7">
        <v>43493</v>
      </c>
      <c r="J10" s="8" t="str">
        <f>"000158"</f>
        <v>000158</v>
      </c>
      <c r="K10" s="7">
        <v>43520</v>
      </c>
      <c r="L10" s="8" t="str">
        <f>"000348"</f>
        <v>000348</v>
      </c>
      <c r="M10" s="7">
        <v>43520</v>
      </c>
      <c r="N10" s="8">
        <v>18</v>
      </c>
      <c r="O10" s="8" t="str">
        <f>"002259"</f>
        <v>002259</v>
      </c>
      <c r="P10" s="7">
        <v>43614</v>
      </c>
      <c r="Q10" s="10">
        <v>14.98995</v>
      </c>
      <c r="R10" s="10">
        <v>1.67659</v>
      </c>
      <c r="S10" s="10">
        <v>13.313359999999999</v>
      </c>
      <c r="T10" s="8">
        <v>69</v>
      </c>
      <c r="U10" s="7">
        <v>43617</v>
      </c>
      <c r="V10" s="8">
        <v>123456789</v>
      </c>
      <c r="W10" s="9" t="s">
        <v>41</v>
      </c>
      <c r="X10" s="8" t="s">
        <v>35</v>
      </c>
      <c r="Y10" s="9" t="s">
        <v>36</v>
      </c>
      <c r="Z10" s="8" t="s">
        <v>39</v>
      </c>
      <c r="AA10" s="9" t="s">
        <v>40</v>
      </c>
      <c r="AB10" s="10">
        <v>0.14989949999999999</v>
      </c>
    </row>
    <row r="11" spans="1:28" s="4" customFormat="1" ht="13" x14ac:dyDescent="0.3">
      <c r="A11" s="5">
        <v>1053</v>
      </c>
      <c r="B11" s="6" t="s">
        <v>67</v>
      </c>
      <c r="C11" s="7">
        <v>43648</v>
      </c>
      <c r="D11" s="8">
        <v>30</v>
      </c>
      <c r="E11" s="9" t="s">
        <v>44</v>
      </c>
      <c r="F11" s="8" t="s">
        <v>68</v>
      </c>
      <c r="G11" s="11" t="s">
        <v>69</v>
      </c>
      <c r="H11" s="8" t="str">
        <f>"000191"</f>
        <v>000191</v>
      </c>
      <c r="I11" s="7">
        <v>43110</v>
      </c>
      <c r="J11" s="8" t="str">
        <f>"000026"</f>
        <v>000026</v>
      </c>
      <c r="K11" s="7">
        <v>43240</v>
      </c>
      <c r="L11" s="8" t="str">
        <f>"000044"</f>
        <v>000044</v>
      </c>
      <c r="M11" s="7">
        <v>43240</v>
      </c>
      <c r="N11" s="8">
        <v>17</v>
      </c>
      <c r="O11" s="8" t="str">
        <f>"002946"</f>
        <v>002946</v>
      </c>
      <c r="P11" s="7">
        <v>43637</v>
      </c>
      <c r="Q11" s="12">
        <v>49.9377</v>
      </c>
      <c r="R11" s="12">
        <v>4.1055000000000001</v>
      </c>
      <c r="S11" s="12">
        <v>45.8322</v>
      </c>
      <c r="T11" s="8">
        <v>103</v>
      </c>
      <c r="U11" s="7">
        <v>43648</v>
      </c>
      <c r="V11" s="8">
        <v>123456789</v>
      </c>
      <c r="W11" s="11" t="s">
        <v>70</v>
      </c>
      <c r="X11" s="8" t="s">
        <v>71</v>
      </c>
      <c r="Y11" s="11" t="s">
        <v>72</v>
      </c>
      <c r="Z11" s="8" t="s">
        <v>39</v>
      </c>
      <c r="AA11" s="11" t="s">
        <v>40</v>
      </c>
      <c r="AB11" s="12">
        <f t="shared" ref="AB11:AB16" si="1">Q11/100</f>
        <v>0.49937700000000002</v>
      </c>
    </row>
    <row r="12" spans="1:28" s="4" customFormat="1" ht="13" x14ac:dyDescent="0.3">
      <c r="A12" s="5">
        <v>1054</v>
      </c>
      <c r="B12" s="6" t="s">
        <v>67</v>
      </c>
      <c r="C12" s="7">
        <v>43672</v>
      </c>
      <c r="D12" s="8">
        <v>30</v>
      </c>
      <c r="E12" s="9" t="s">
        <v>44</v>
      </c>
      <c r="F12" s="8" t="s">
        <v>73</v>
      </c>
      <c r="G12" s="11" t="s">
        <v>74</v>
      </c>
      <c r="H12" s="8" t="str">
        <f>"000159"</f>
        <v>000159</v>
      </c>
      <c r="I12" s="7">
        <v>43187</v>
      </c>
      <c r="J12" s="8" t="str">
        <f>"000231"</f>
        <v>000231</v>
      </c>
      <c r="K12" s="7">
        <v>43190</v>
      </c>
      <c r="L12" s="8" t="str">
        <f>"000220"</f>
        <v>000220</v>
      </c>
      <c r="M12" s="7">
        <v>43190</v>
      </c>
      <c r="N12" s="8">
        <v>18</v>
      </c>
      <c r="O12" s="8" t="str">
        <f>"003994"</f>
        <v>003994</v>
      </c>
      <c r="P12" s="7">
        <v>43671</v>
      </c>
      <c r="Q12" s="12">
        <v>49.955370000000002</v>
      </c>
      <c r="R12" s="12">
        <v>6.2961200000000002</v>
      </c>
      <c r="S12" s="12">
        <v>43.65925</v>
      </c>
      <c r="T12" s="8">
        <v>132</v>
      </c>
      <c r="U12" s="7">
        <v>43672</v>
      </c>
      <c r="V12" s="8">
        <v>9945525730</v>
      </c>
      <c r="W12" s="11" t="s">
        <v>75</v>
      </c>
      <c r="X12" s="8" t="s">
        <v>76</v>
      </c>
      <c r="Y12" s="11" t="s">
        <v>77</v>
      </c>
      <c r="Z12" s="8" t="s">
        <v>37</v>
      </c>
      <c r="AA12" s="11" t="s">
        <v>38</v>
      </c>
      <c r="AB12" s="12">
        <f t="shared" si="1"/>
        <v>0.49955370000000004</v>
      </c>
    </row>
    <row r="13" spans="1:28" s="4" customFormat="1" ht="13" x14ac:dyDescent="0.3">
      <c r="A13" s="5">
        <v>1055</v>
      </c>
      <c r="B13" s="6" t="s">
        <v>67</v>
      </c>
      <c r="C13" s="7">
        <v>43672</v>
      </c>
      <c r="D13" s="8">
        <v>30</v>
      </c>
      <c r="E13" s="9" t="s">
        <v>44</v>
      </c>
      <c r="F13" s="8" t="s">
        <v>78</v>
      </c>
      <c r="G13" s="11" t="s">
        <v>79</v>
      </c>
      <c r="H13" s="8" t="str">
        <f>"000157"</f>
        <v>000157</v>
      </c>
      <c r="I13" s="7">
        <v>43187</v>
      </c>
      <c r="J13" s="8" t="str">
        <f>"000232"</f>
        <v>000232</v>
      </c>
      <c r="K13" s="7">
        <v>43190</v>
      </c>
      <c r="L13" s="8" t="str">
        <f>"000221"</f>
        <v>000221</v>
      </c>
      <c r="M13" s="7">
        <v>43190</v>
      </c>
      <c r="N13" s="8">
        <v>18</v>
      </c>
      <c r="O13" s="8" t="str">
        <f>"003995"</f>
        <v>003995</v>
      </c>
      <c r="P13" s="7">
        <v>43671</v>
      </c>
      <c r="Q13" s="12">
        <v>49.937840000000001</v>
      </c>
      <c r="R13" s="12">
        <v>6.2927600000000004</v>
      </c>
      <c r="S13" s="12">
        <v>43.64508</v>
      </c>
      <c r="T13" s="8">
        <v>132</v>
      </c>
      <c r="U13" s="7">
        <v>43672</v>
      </c>
      <c r="V13" s="8">
        <v>9945525730</v>
      </c>
      <c r="W13" s="11" t="s">
        <v>75</v>
      </c>
      <c r="X13" s="8" t="s">
        <v>76</v>
      </c>
      <c r="Y13" s="11" t="s">
        <v>77</v>
      </c>
      <c r="Z13" s="8" t="s">
        <v>37</v>
      </c>
      <c r="AA13" s="11" t="s">
        <v>38</v>
      </c>
      <c r="AB13" s="12">
        <f t="shared" si="1"/>
        <v>0.4993784</v>
      </c>
    </row>
    <row r="14" spans="1:28" s="4" customFormat="1" ht="13" x14ac:dyDescent="0.3">
      <c r="A14" s="5">
        <v>1056</v>
      </c>
      <c r="B14" s="6" t="s">
        <v>67</v>
      </c>
      <c r="C14" s="7">
        <v>43672</v>
      </c>
      <c r="D14" s="8">
        <v>30</v>
      </c>
      <c r="E14" s="9" t="s">
        <v>44</v>
      </c>
      <c r="F14" s="8" t="s">
        <v>80</v>
      </c>
      <c r="G14" s="11" t="s">
        <v>81</v>
      </c>
      <c r="H14" s="8" t="str">
        <f>"000158"</f>
        <v>000158</v>
      </c>
      <c r="I14" s="7">
        <v>43187</v>
      </c>
      <c r="J14" s="8" t="str">
        <f>"000233"</f>
        <v>000233</v>
      </c>
      <c r="K14" s="7">
        <v>43190</v>
      </c>
      <c r="L14" s="8" t="str">
        <f>"000222"</f>
        <v>000222</v>
      </c>
      <c r="M14" s="7">
        <v>43190</v>
      </c>
      <c r="N14" s="8">
        <v>18</v>
      </c>
      <c r="O14" s="8" t="str">
        <f>"003996"</f>
        <v>003996</v>
      </c>
      <c r="P14" s="7">
        <v>43671</v>
      </c>
      <c r="Q14" s="12">
        <v>49.99333</v>
      </c>
      <c r="R14" s="12">
        <v>6.3</v>
      </c>
      <c r="S14" s="12">
        <v>43.693330000000003</v>
      </c>
      <c r="T14" s="8">
        <v>132</v>
      </c>
      <c r="U14" s="7">
        <v>43672</v>
      </c>
      <c r="V14" s="8">
        <v>9945525730</v>
      </c>
      <c r="W14" s="11" t="s">
        <v>75</v>
      </c>
      <c r="X14" s="8" t="s">
        <v>76</v>
      </c>
      <c r="Y14" s="11" t="s">
        <v>77</v>
      </c>
      <c r="Z14" s="8" t="s">
        <v>37</v>
      </c>
      <c r="AA14" s="11" t="s">
        <v>38</v>
      </c>
      <c r="AB14" s="12">
        <f t="shared" si="1"/>
        <v>0.49993330000000002</v>
      </c>
    </row>
    <row r="15" spans="1:28" s="4" customFormat="1" ht="13" x14ac:dyDescent="0.3">
      <c r="A15" s="5">
        <v>1057</v>
      </c>
      <c r="B15" s="6" t="s">
        <v>67</v>
      </c>
      <c r="C15" s="7">
        <v>43672</v>
      </c>
      <c r="D15" s="8">
        <v>30</v>
      </c>
      <c r="E15" s="9" t="s">
        <v>44</v>
      </c>
      <c r="F15" s="8" t="s">
        <v>82</v>
      </c>
      <c r="G15" s="11" t="s">
        <v>83</v>
      </c>
      <c r="H15" s="8" t="str">
        <f>"000156"</f>
        <v>000156</v>
      </c>
      <c r="I15" s="7">
        <v>43187</v>
      </c>
      <c r="J15" s="8" t="str">
        <f>"000234"</f>
        <v>000234</v>
      </c>
      <c r="K15" s="7">
        <v>43190</v>
      </c>
      <c r="L15" s="8" t="str">
        <f>"000223"</f>
        <v>000223</v>
      </c>
      <c r="M15" s="7">
        <v>43190</v>
      </c>
      <c r="N15" s="8">
        <v>18</v>
      </c>
      <c r="O15" s="8" t="str">
        <f>"003997"</f>
        <v>003997</v>
      </c>
      <c r="P15" s="7">
        <v>43671</v>
      </c>
      <c r="Q15" s="12">
        <v>49.970939999999999</v>
      </c>
      <c r="R15" s="12">
        <v>6.2971199999999996</v>
      </c>
      <c r="S15" s="12">
        <v>43.673819999999999</v>
      </c>
      <c r="T15" s="8">
        <v>132</v>
      </c>
      <c r="U15" s="7">
        <v>43672</v>
      </c>
      <c r="V15" s="8">
        <v>9945525730</v>
      </c>
      <c r="W15" s="11" t="s">
        <v>75</v>
      </c>
      <c r="X15" s="8" t="s">
        <v>76</v>
      </c>
      <c r="Y15" s="11" t="s">
        <v>77</v>
      </c>
      <c r="Z15" s="8" t="s">
        <v>37</v>
      </c>
      <c r="AA15" s="11" t="s">
        <v>38</v>
      </c>
      <c r="AB15" s="12">
        <f t="shared" si="1"/>
        <v>0.49970939999999997</v>
      </c>
    </row>
    <row r="16" spans="1:28" s="4" customFormat="1" ht="13" x14ac:dyDescent="0.3">
      <c r="A16" s="5">
        <v>1058</v>
      </c>
      <c r="B16" s="6" t="s">
        <v>84</v>
      </c>
      <c r="C16" s="7">
        <v>43685</v>
      </c>
      <c r="D16" s="8">
        <v>30</v>
      </c>
      <c r="E16" s="9" t="s">
        <v>44</v>
      </c>
      <c r="F16" s="8" t="s">
        <v>55</v>
      </c>
      <c r="G16" s="11" t="s">
        <v>56</v>
      </c>
      <c r="H16" s="8" t="str">
        <f>"000006"</f>
        <v>000006</v>
      </c>
      <c r="I16" s="7">
        <v>42947</v>
      </c>
      <c r="J16" s="8" t="str">
        <f>"000092"</f>
        <v>000092</v>
      </c>
      <c r="K16" s="7">
        <v>43734</v>
      </c>
      <c r="L16" s="8" t="str">
        <f>"000092"</f>
        <v>000092</v>
      </c>
      <c r="M16" s="7">
        <v>43734</v>
      </c>
      <c r="N16" s="8">
        <v>16</v>
      </c>
      <c r="O16" s="8" t="str">
        <f>"006117"</f>
        <v>006117</v>
      </c>
      <c r="P16" s="7">
        <v>43776</v>
      </c>
      <c r="Q16" s="12">
        <v>3.3808799999999999</v>
      </c>
      <c r="R16" s="12">
        <v>0.43909999999999999</v>
      </c>
      <c r="S16" s="12">
        <v>2.9417800000000001</v>
      </c>
      <c r="T16" s="8">
        <v>149</v>
      </c>
      <c r="U16" s="7">
        <v>43685</v>
      </c>
      <c r="V16" s="8">
        <v>9845058699</v>
      </c>
      <c r="W16" s="11" t="s">
        <v>57</v>
      </c>
      <c r="X16" s="8" t="s">
        <v>29</v>
      </c>
      <c r="Y16" s="11" t="s">
        <v>30</v>
      </c>
      <c r="Z16" s="8" t="s">
        <v>37</v>
      </c>
      <c r="AA16" s="11" t="s">
        <v>38</v>
      </c>
      <c r="AB16" s="12">
        <f t="shared" si="1"/>
        <v>3.38088E-2</v>
      </c>
    </row>
    <row r="17" spans="1:28" s="4" customFormat="1" ht="13" x14ac:dyDescent="0.3">
      <c r="A17" s="5">
        <v>1059</v>
      </c>
      <c r="B17" s="6" t="s">
        <v>85</v>
      </c>
      <c r="C17" s="7">
        <v>43752</v>
      </c>
      <c r="D17" s="5">
        <v>30</v>
      </c>
      <c r="E17" s="9" t="s">
        <v>44</v>
      </c>
      <c r="F17" s="8" t="s">
        <v>86</v>
      </c>
      <c r="G17" s="9" t="s">
        <v>87</v>
      </c>
      <c r="H17" s="8" t="str">
        <f>"000319"</f>
        <v>000319</v>
      </c>
      <c r="I17" s="7">
        <v>43487</v>
      </c>
      <c r="J17" s="8" t="str">
        <f>"000035"</f>
        <v>000035</v>
      </c>
      <c r="K17" s="7">
        <v>43690</v>
      </c>
      <c r="L17" s="8" t="str">
        <f>"000094"</f>
        <v>000094</v>
      </c>
      <c r="M17" s="7">
        <v>43690</v>
      </c>
      <c r="N17" s="8">
        <v>17</v>
      </c>
      <c r="O17" s="8" t="str">
        <f>"005715"</f>
        <v>005715</v>
      </c>
      <c r="P17" s="7">
        <v>43748</v>
      </c>
      <c r="Q17" s="10">
        <v>9.5472000000000001</v>
      </c>
      <c r="R17" s="10">
        <v>0.92996999999999996</v>
      </c>
      <c r="S17" s="10">
        <v>8.6172299999999993</v>
      </c>
      <c r="T17" s="8">
        <v>13</v>
      </c>
      <c r="U17" s="7">
        <v>43752</v>
      </c>
      <c r="V17" s="8">
        <v>123456789</v>
      </c>
      <c r="W17" s="9" t="s">
        <v>88</v>
      </c>
      <c r="X17" s="8" t="s">
        <v>89</v>
      </c>
      <c r="Y17" s="9" t="s">
        <v>90</v>
      </c>
      <c r="Z17" s="8" t="s">
        <v>39</v>
      </c>
      <c r="AA17" s="9" t="s">
        <v>40</v>
      </c>
      <c r="AB17" s="10">
        <v>9.5472000000000001E-2</v>
      </c>
    </row>
    <row r="18" spans="1:28" s="4" customFormat="1" ht="13" x14ac:dyDescent="0.3">
      <c r="A18" s="5">
        <v>1060</v>
      </c>
      <c r="B18" s="6" t="s">
        <v>91</v>
      </c>
      <c r="C18" s="7">
        <v>43777</v>
      </c>
      <c r="D18" s="5">
        <v>30</v>
      </c>
      <c r="E18" s="9" t="s">
        <v>44</v>
      </c>
      <c r="F18" s="8" t="s">
        <v>55</v>
      </c>
      <c r="G18" s="9" t="s">
        <v>56</v>
      </c>
      <c r="H18" s="8" t="str">
        <f>"000006"</f>
        <v>000006</v>
      </c>
      <c r="I18" s="7">
        <v>42947</v>
      </c>
      <c r="J18" s="8" t="str">
        <f>"000092"</f>
        <v>000092</v>
      </c>
      <c r="K18" s="7">
        <v>43734</v>
      </c>
      <c r="L18" s="8" t="str">
        <f>"000092"</f>
        <v>000092</v>
      </c>
      <c r="M18" s="7">
        <v>43734</v>
      </c>
      <c r="N18" s="8">
        <v>16</v>
      </c>
      <c r="O18" s="8" t="str">
        <f>"006117"</f>
        <v>006117</v>
      </c>
      <c r="P18" s="7">
        <v>43776</v>
      </c>
      <c r="Q18" s="10">
        <v>1.3523499999999999</v>
      </c>
      <c r="R18" s="10">
        <v>0.18401000000000001</v>
      </c>
      <c r="S18" s="10">
        <v>1.1683399999999999</v>
      </c>
      <c r="T18" s="8">
        <v>13</v>
      </c>
      <c r="U18" s="7">
        <v>43777</v>
      </c>
      <c r="V18" s="8">
        <v>9845058699</v>
      </c>
      <c r="W18" s="9" t="s">
        <v>57</v>
      </c>
      <c r="X18" s="8" t="s">
        <v>29</v>
      </c>
      <c r="Y18" s="9" t="s">
        <v>30</v>
      </c>
      <c r="Z18" s="8" t="s">
        <v>37</v>
      </c>
      <c r="AA18" s="9" t="s">
        <v>38</v>
      </c>
      <c r="AB18" s="10">
        <v>1.3523499999999999E-2</v>
      </c>
    </row>
    <row r="19" spans="1:28" s="4" customFormat="1" ht="13" x14ac:dyDescent="0.3">
      <c r="A19" s="5">
        <v>1061</v>
      </c>
      <c r="B19" s="6" t="s">
        <v>91</v>
      </c>
      <c r="C19" s="7">
        <v>43795</v>
      </c>
      <c r="D19" s="5">
        <v>30</v>
      </c>
      <c r="E19" s="9" t="s">
        <v>44</v>
      </c>
      <c r="F19" s="8" t="s">
        <v>92</v>
      </c>
      <c r="G19" s="9" t="s">
        <v>93</v>
      </c>
      <c r="H19" s="8" t="str">
        <f>"000145"</f>
        <v>000145</v>
      </c>
      <c r="I19" s="7">
        <v>43067</v>
      </c>
      <c r="J19" s="8" t="str">
        <f>"000018"</f>
        <v>000018</v>
      </c>
      <c r="K19" s="7">
        <v>43236</v>
      </c>
      <c r="L19" s="8" t="str">
        <f>"000034"</f>
        <v>000034</v>
      </c>
      <c r="M19" s="7">
        <v>43236</v>
      </c>
      <c r="N19" s="8">
        <v>17</v>
      </c>
      <c r="O19" s="8" t="str">
        <f>"006377"</f>
        <v>006377</v>
      </c>
      <c r="P19" s="7">
        <v>43794</v>
      </c>
      <c r="Q19" s="10">
        <v>42.080939999999998</v>
      </c>
      <c r="R19" s="10">
        <v>2.4382000000000001</v>
      </c>
      <c r="S19" s="10">
        <v>39.642740000000003</v>
      </c>
      <c r="T19" s="8">
        <v>13</v>
      </c>
      <c r="U19" s="7">
        <v>43795</v>
      </c>
      <c r="V19" s="8">
        <v>123456789</v>
      </c>
      <c r="W19" s="9" t="s">
        <v>66</v>
      </c>
      <c r="X19" s="8" t="s">
        <v>32</v>
      </c>
      <c r="Y19" s="9" t="s">
        <v>33</v>
      </c>
      <c r="Z19" s="8" t="s">
        <v>39</v>
      </c>
      <c r="AA19" s="9" t="s">
        <v>40</v>
      </c>
      <c r="AB19" s="10">
        <v>0.4208094</v>
      </c>
    </row>
    <row r="20" spans="1:28" s="4" customFormat="1" ht="13" x14ac:dyDescent="0.3">
      <c r="A20" s="5">
        <v>1062</v>
      </c>
      <c r="B20" s="6" t="s">
        <v>91</v>
      </c>
      <c r="C20" s="7">
        <v>43796</v>
      </c>
      <c r="D20" s="5">
        <v>30</v>
      </c>
      <c r="E20" s="9" t="s">
        <v>44</v>
      </c>
      <c r="F20" s="8" t="s">
        <v>94</v>
      </c>
      <c r="G20" s="9" t="s">
        <v>95</v>
      </c>
      <c r="H20" s="8" t="str">
        <f>"000200"</f>
        <v>000200</v>
      </c>
      <c r="I20" s="7">
        <v>43110</v>
      </c>
      <c r="J20" s="8" t="str">
        <f>"000021"</f>
        <v>000021</v>
      </c>
      <c r="K20" s="7">
        <v>43238</v>
      </c>
      <c r="L20" s="8" t="str">
        <f>"000039"</f>
        <v>000039</v>
      </c>
      <c r="M20" s="7">
        <v>43238</v>
      </c>
      <c r="N20" s="8">
        <v>17</v>
      </c>
      <c r="O20" s="8" t="str">
        <f>"006406"</f>
        <v>006406</v>
      </c>
      <c r="P20" s="7">
        <v>43795</v>
      </c>
      <c r="Q20" s="10">
        <v>59.250360000000001</v>
      </c>
      <c r="R20" s="10">
        <v>5.8404999999999996</v>
      </c>
      <c r="S20" s="10">
        <v>53.409860000000002</v>
      </c>
      <c r="T20" s="8">
        <v>13</v>
      </c>
      <c r="U20" s="7">
        <v>43796</v>
      </c>
      <c r="V20" s="8">
        <v>123456789</v>
      </c>
      <c r="W20" s="9" t="s">
        <v>96</v>
      </c>
      <c r="X20" s="8" t="s">
        <v>71</v>
      </c>
      <c r="Y20" s="9" t="s">
        <v>72</v>
      </c>
      <c r="Z20" s="8" t="s">
        <v>39</v>
      </c>
      <c r="AA20" s="9" t="s">
        <v>40</v>
      </c>
      <c r="AB20" s="10">
        <v>0.59250360000000002</v>
      </c>
    </row>
    <row r="21" spans="1:28" s="4" customFormat="1" ht="13" x14ac:dyDescent="0.3">
      <c r="A21" s="5">
        <v>1063</v>
      </c>
      <c r="B21" s="6" t="s">
        <v>91</v>
      </c>
      <c r="C21" s="7">
        <v>43796</v>
      </c>
      <c r="D21" s="5">
        <v>30</v>
      </c>
      <c r="E21" s="9" t="s">
        <v>44</v>
      </c>
      <c r="F21" s="8" t="s">
        <v>97</v>
      </c>
      <c r="G21" s="9" t="s">
        <v>98</v>
      </c>
      <c r="H21" s="8" t="str">
        <f>"000201"</f>
        <v>000201</v>
      </c>
      <c r="I21" s="7">
        <v>43110</v>
      </c>
      <c r="J21" s="8" t="str">
        <f>"000028"</f>
        <v>000028</v>
      </c>
      <c r="K21" s="7">
        <v>43240</v>
      </c>
      <c r="L21" s="8" t="str">
        <f>"000046"</f>
        <v>000046</v>
      </c>
      <c r="M21" s="7">
        <v>43240</v>
      </c>
      <c r="N21" s="8">
        <v>17</v>
      </c>
      <c r="O21" s="8" t="str">
        <f>"006408"</f>
        <v>006408</v>
      </c>
      <c r="P21" s="7">
        <v>43795</v>
      </c>
      <c r="Q21" s="10">
        <v>53.738259999999997</v>
      </c>
      <c r="R21" s="10">
        <v>5.3310000000000004</v>
      </c>
      <c r="S21" s="10">
        <v>48.407260000000001</v>
      </c>
      <c r="T21" s="8">
        <v>13</v>
      </c>
      <c r="U21" s="7">
        <v>43796</v>
      </c>
      <c r="V21" s="8">
        <v>123456789</v>
      </c>
      <c r="W21" s="9" t="s">
        <v>99</v>
      </c>
      <c r="X21" s="8" t="s">
        <v>71</v>
      </c>
      <c r="Y21" s="9" t="s">
        <v>72</v>
      </c>
      <c r="Z21" s="8" t="s">
        <v>39</v>
      </c>
      <c r="AA21" s="9" t="s">
        <v>40</v>
      </c>
      <c r="AB21" s="10">
        <v>0.53738259999999993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2020-01-28T11:41:50Z</dcterms:modified>
</cp:coreProperties>
</file>