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<sst xmlns="http://schemas.openxmlformats.org/spreadsheetml/2006/main" count="334" uniqueCount="117">
  <si>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</si>
  <si>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</si>
  <si>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</si>
  <si>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</si>
  <si>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</si>
  <si>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</si>
  <si>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</si>
  <si>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</si>
  <si>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</si>
  <si>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</si>
  <si>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</si>
  <si>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</si>
  <si>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</si>
  <si>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</si>
  <si>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</si>
  <si>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</si>
  <si>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</si>
  <si>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</si>
  <si>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</si>
  <si>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</si>
  <si>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</si>
  <si>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</si>
  <si>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</si>
  <si>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</si>
  <si>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</si>
  <si>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</si>
  <si>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</si>
  <si>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</si>
  <si>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</si>
  <si>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</si>
  <si>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</si>
  <si>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</si>
  <si>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</si>
  <si>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KRIDL</t>
  </si>
  <si>
    <t>P3111</t>
  </si>
  <si>
    <t>State Finance Commission Untied Grant Works</t>
  </si>
  <si>
    <t>P3290</t>
  </si>
  <si>
    <t>14th Finance Commission Works - Providing Street Lights and Maintenance</t>
  </si>
  <si>
    <t>ddo009</t>
  </si>
  <si>
    <t xml:space="preserve"> Executive Engineer (Electrical) Rajarajeshwari Nagar Zone</t>
  </si>
  <si>
    <t>HMT Ward</t>
  </si>
  <si>
    <t>038-18-000058</t>
  </si>
  <si>
    <t>Providing LED Street Lights in Ward No 38</t>
  </si>
  <si>
    <t>038-16-000002</t>
  </si>
  <si>
    <t>Operation and Maintenance of Street Light System in Ward No. 38-HMT(P-Tannerhalli)) Package R6 of RajarajeshwariNagar Zone.</t>
  </si>
  <si>
    <t>M/s Kusuma Electricals Prop: JAYRAM</t>
  </si>
  <si>
    <t>038-16-000003</t>
  </si>
  <si>
    <t>Operation and Maintenance of Street Light System in Ward No. 38-HMT(P-Peenya village)) Package R7 of RajarajeshwariNagar Zone.</t>
  </si>
  <si>
    <t>M/S Kusuma Electricals Prop:JAYARAM</t>
  </si>
  <si>
    <t>038-16-000004</t>
  </si>
  <si>
    <t>Operation and Maintenance of Street Light System in Ward No. 38-HMT(P-Peenya industrial area) Package R8 of RajarajeshwariNagar Zone.</t>
  </si>
  <si>
    <t>038-16-000026</t>
  </si>
  <si>
    <t>Construction of Degree college (Arts, Science, Commerce and BBM) in RRNagara Assembly Constituency.</t>
  </si>
  <si>
    <t>KBR Infratech LTD</t>
  </si>
  <si>
    <t>P3089</t>
  </si>
  <si>
    <t>Special Development works in 7 CMC and 1 TMC area in BBMP</t>
  </si>
  <si>
    <t>ddo008</t>
  </si>
  <si>
    <t xml:space="preserve"> Executive Engineer (Project) Rajarajeshwari Nagar Zone</t>
  </si>
  <si>
    <t>038-16-000018</t>
  </si>
  <si>
    <t>Construction of Gallery below Metro line adajacent to Tumkur Road and other works at Peenya 4th Block in  Ward No 38</t>
  </si>
  <si>
    <t>M/s Civil Expert Consultants &amp; Testing Center</t>
  </si>
  <si>
    <t>038-17-000003</t>
  </si>
  <si>
    <t>Comprehensive Developmental works in ward no 38</t>
  </si>
  <si>
    <t>M s Civil Experts Consultants And Testing Center</t>
  </si>
  <si>
    <t>038-16-000027</t>
  </si>
  <si>
    <t>pvoviding furnace refactory side bricks at peenya cremetorium in Ward No 38</t>
  </si>
  <si>
    <t>M/s Trinity Engineers,</t>
  </si>
  <si>
    <t>P0287</t>
  </si>
  <si>
    <t>M and R to Electrical Crematoria</t>
  </si>
  <si>
    <t>038-16-000028</t>
  </si>
  <si>
    <t>pvoviding furnace refactory body laying bricks at peenya crematorium in Ward No 38</t>
  </si>
  <si>
    <t>038-16-000029</t>
  </si>
  <si>
    <t>pvoviding 4.5KW Kanthal heating element to Furnace No1at Peenya crematorium in Ward No 38</t>
  </si>
  <si>
    <t>038-16-000030</t>
  </si>
  <si>
    <t>pvoviding 4.5KW Kanthal heating element to Furnace No2 at Peenya crematorium in Ward No 38</t>
  </si>
  <si>
    <t>July</t>
  </si>
  <si>
    <t>038-16-000011</t>
  </si>
  <si>
    <t>Improvement work of seating plaza (deck) and other development work at HT line area park R Rajanna Raod in Ward No 38</t>
  </si>
  <si>
    <t>Karnataka Rural Infrastructure Development Ltd</t>
  </si>
  <si>
    <t>P1771</t>
  </si>
  <si>
    <t>Zone Works - POW Works</t>
  </si>
  <si>
    <t>038-16-000010</t>
  </si>
  <si>
    <t>Providing and Construction of Work at Children play area and Other Developmental works at HT line Area park R Rajanna Road in Ward No 38</t>
  </si>
  <si>
    <t>038-16-000007</t>
  </si>
  <si>
    <t xml:space="preserve"> Providing and Fixing Lakshmidevi Sculpture and Other Developmental work HT Line area park R Rajanna Raod in Ward No 38</t>
  </si>
  <si>
    <t>038-18-000005</t>
  </si>
  <si>
    <t>Comprehensive development of roads and drains in Udupa Garden and surrounding area at ward no 38 HMT</t>
  </si>
  <si>
    <t>M/s.Civil Quality Consultants &amp; Engineers</t>
  </si>
  <si>
    <t>ddo477</t>
  </si>
  <si>
    <t xml:space="preserve"> Assistant Executive Engineer Goruguntapalya Sub Division Rajarajeshwari Nagar Zone</t>
  </si>
  <si>
    <t>038-17-000017</t>
  </si>
  <si>
    <t>House keeping of Electrical Cremetorium by engaging required staff including Periodically cleaning of furnace D G set cleaning of scrubber chiminey etc complete at Peenya in ward No 38 of RR Nagar Zone</t>
  </si>
  <si>
    <t>Prema Electrical Enterprises</t>
  </si>
  <si>
    <t>August</t>
  </si>
  <si>
    <t>038-16-000025</t>
  </si>
  <si>
    <t>Remodelling / construction of Govt Highschool peenya 2nd block SRS junction in ward No 38</t>
  </si>
  <si>
    <t>K.Damodar &amp; Co</t>
  </si>
  <si>
    <t>October</t>
  </si>
  <si>
    <t>038-16-000017</t>
  </si>
  <si>
    <t>Construction of Tailoring class building, Reading room and Yoga Class building at Muneshwaranagara in ward No. 38</t>
  </si>
  <si>
    <t>R.Mangalaraju</t>
  </si>
  <si>
    <t>038-15-000042</t>
  </si>
  <si>
    <t xml:space="preserve">Construction of Road and Drain in 1st Block Peenya and other Surrounding Roads in ward No-38 </t>
  </si>
  <si>
    <t>M/s K Damodar &amp; Co</t>
  </si>
  <si>
    <t>P1732</t>
  </si>
  <si>
    <t>Road network arterial roads (Project Division and Major Road Division)</t>
  </si>
  <si>
    <t>038-16-000035</t>
  </si>
  <si>
    <t>Providing M and R to Electrical Installation of BBMP Buildings in Ward No 38, 42, 69</t>
  </si>
  <si>
    <t>M/S Maruthi Electricals</t>
  </si>
  <si>
    <t>P0294</t>
  </si>
  <si>
    <t>M and R to Electrical Inst in BMP Buildings, Schools, M.Homes, Community Halls, Markets and Others</t>
  </si>
  <si>
    <t>038-15-000016</t>
  </si>
  <si>
    <t xml:space="preserve">Construction of Road and Drain at Ashrayanagara Slum and Surrounding Roads in Ward No-38 </t>
  </si>
  <si>
    <t>KR Santhoshkumar</t>
  </si>
  <si>
    <t>November</t>
  </si>
  <si>
    <t>038-17-000016</t>
  </si>
  <si>
    <t>Maintenance of electrical Cremitorium furnance and equipments using necesssery spare parts tools and skilled man power etc complete at Peenya in ward No 38 of RR Nagar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</si>
</sst>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A2" sqref="A2:XFD3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1257</v>
      </c>
      <c r="B2" s="6" t="s">
        <v>28</v>
      </c>
      <c r="C2" s="7">
        <v>43563</v>
      </c>
      <c r="D2" s="8">
        <v>38</v>
      </c>
      <c r="E2" s="9" t="s">
        <v>40</v>
      </c>
      <c r="F2" s="8" t="s">
        <v>41</v>
      </c>
      <c r="G2" s="9" t="s">
        <v>42</v>
      </c>
      <c r="H2" s="8" t="str">
        <f>"000048"</f>
        <v>000048</v>
      </c>
      <c r="I2" s="7">
        <v>43402</v>
      </c>
      <c r="J2" s="8" t="str">
        <f>"000143"</f>
        <v>000143</v>
      </c>
      <c r="K2" s="7">
        <v>43500</v>
      </c>
      <c r="L2" s="8" t="str">
        <f>"000144"</f>
        <v>000144</v>
      </c>
      <c r="M2" s="7">
        <v>43500</v>
      </c>
      <c r="N2" s="8">
        <v>18</v>
      </c>
      <c r="O2" s="8" t="str">
        <f>"000049"</f>
        <v>000049</v>
      </c>
      <c r="P2" s="7">
        <v>43559</v>
      </c>
      <c r="Q2" s="10">
        <v>9.8986300000000007</v>
      </c>
      <c r="R2" s="10">
        <v>0.99975999999999998</v>
      </c>
      <c r="S2" s="10">
        <v>8.8988700000000005</v>
      </c>
      <c r="T2" s="8">
        <v>4</v>
      </c>
      <c r="U2" s="7">
        <v>43563</v>
      </c>
      <c r="V2" s="8">
        <v>9449863065</v>
      </c>
      <c r="W2" s="9" t="s">
        <v>33</v>
      </c>
      <c r="X2" s="8" t="s">
        <v>36</v>
      </c>
      <c r="Y2" s="9" t="s">
        <v>37</v>
      </c>
      <c r="Z2" s="8" t="s">
        <v>38</v>
      </c>
      <c r="AA2" s="9" t="s">
        <v>39</v>
      </c>
      <c r="AB2" s="10">
        <f t="shared" ref="AB2:AB14" si="0">Q2/100</f>
        <v>9.8986300000000013E-2</v>
      </c>
    </row>
    <row r="3" spans="1:28" s="4" customFormat="1" ht="13" x14ac:dyDescent="0.3">
      <c r="A3" s="5">
        <v>1258</v>
      </c>
      <c r="B3" s="6" t="s">
        <v>28</v>
      </c>
      <c r="C3" s="7">
        <v>43575</v>
      </c>
      <c r="D3" s="8">
        <v>38</v>
      </c>
      <c r="E3" s="9" t="s">
        <v>40</v>
      </c>
      <c r="F3" s="8" t="s">
        <v>43</v>
      </c>
      <c r="G3" s="9" t="s">
        <v>44</v>
      </c>
      <c r="H3" s="8" t="str">
        <f>"000033"</f>
        <v>000033</v>
      </c>
      <c r="I3" s="7">
        <v>42794</v>
      </c>
      <c r="J3" s="8" t="str">
        <f>"000119"</f>
        <v>000119</v>
      </c>
      <c r="K3" s="7">
        <v>43476</v>
      </c>
      <c r="L3" s="8" t="str">
        <f>"000120"</f>
        <v>000120</v>
      </c>
      <c r="M3" s="7">
        <v>43476</v>
      </c>
      <c r="N3" s="8">
        <v>16</v>
      </c>
      <c r="O3" s="8" t="str">
        <f>"000621"</f>
        <v>000621</v>
      </c>
      <c r="P3" s="7">
        <v>43570</v>
      </c>
      <c r="Q3" s="10">
        <v>2.6399900000000001</v>
      </c>
      <c r="R3" s="10">
        <v>0.28104000000000001</v>
      </c>
      <c r="S3" s="10">
        <v>2.3589500000000001</v>
      </c>
      <c r="T3" s="8">
        <v>20</v>
      </c>
      <c r="U3" s="7">
        <v>43575</v>
      </c>
      <c r="V3" s="8">
        <v>9448370460</v>
      </c>
      <c r="W3" s="9" t="s">
        <v>45</v>
      </c>
      <c r="X3" s="8" t="s">
        <v>29</v>
      </c>
      <c r="Y3" s="9" t="s">
        <v>30</v>
      </c>
      <c r="Z3" s="8" t="s">
        <v>38</v>
      </c>
      <c r="AA3" s="9" t="s">
        <v>39</v>
      </c>
      <c r="AB3" s="10">
        <f t="shared" si="0"/>
        <v>2.63999E-2</v>
      </c>
    </row>
    <row r="4" spans="1:28" s="4" customFormat="1" ht="13" x14ac:dyDescent="0.3">
      <c r="A4" s="5">
        <v>1259</v>
      </c>
      <c r="B4" s="6" t="s">
        <v>28</v>
      </c>
      <c r="C4" s="7">
        <v>43575</v>
      </c>
      <c r="D4" s="8">
        <v>38</v>
      </c>
      <c r="E4" s="9" t="s">
        <v>40</v>
      </c>
      <c r="F4" s="8" t="s">
        <v>46</v>
      </c>
      <c r="G4" s="9" t="s">
        <v>47</v>
      </c>
      <c r="H4" s="8" t="str">
        <f>"000029"</f>
        <v>000029</v>
      </c>
      <c r="I4" s="7">
        <v>42794</v>
      </c>
      <c r="J4" s="8" t="str">
        <f>"000115"</f>
        <v>000115</v>
      </c>
      <c r="K4" s="7">
        <v>43476</v>
      </c>
      <c r="L4" s="8" t="str">
        <f>"000116"</f>
        <v>000116</v>
      </c>
      <c r="M4" s="7">
        <v>43476</v>
      </c>
      <c r="N4" s="8">
        <v>16</v>
      </c>
      <c r="O4" s="8" t="str">
        <f>"000615"</f>
        <v>000615</v>
      </c>
      <c r="P4" s="7">
        <v>43570</v>
      </c>
      <c r="Q4" s="10">
        <v>3.3471799999999998</v>
      </c>
      <c r="R4" s="10">
        <v>0.32418000000000002</v>
      </c>
      <c r="S4" s="10">
        <v>3.0230000000000001</v>
      </c>
      <c r="T4" s="8">
        <v>20</v>
      </c>
      <c r="U4" s="7">
        <v>43575</v>
      </c>
      <c r="V4" s="8">
        <v>9448370460</v>
      </c>
      <c r="W4" s="9" t="s">
        <v>48</v>
      </c>
      <c r="X4" s="8" t="s">
        <v>29</v>
      </c>
      <c r="Y4" s="9" t="s">
        <v>30</v>
      </c>
      <c r="Z4" s="8" t="s">
        <v>38</v>
      </c>
      <c r="AA4" s="9" t="s">
        <v>39</v>
      </c>
      <c r="AB4" s="10">
        <f t="shared" si="0"/>
        <v>3.3471799999999996E-2</v>
      </c>
    </row>
    <row r="5" spans="1:28" s="4" customFormat="1" ht="13" x14ac:dyDescent="0.3">
      <c r="A5" s="5">
        <v>1260</v>
      </c>
      <c r="B5" s="6" t="s">
        <v>28</v>
      </c>
      <c r="C5" s="7">
        <v>43575</v>
      </c>
      <c r="D5" s="8">
        <v>38</v>
      </c>
      <c r="E5" s="9" t="s">
        <v>40</v>
      </c>
      <c r="F5" s="8" t="s">
        <v>49</v>
      </c>
      <c r="G5" s="9" t="s">
        <v>50</v>
      </c>
      <c r="H5" s="8" t="str">
        <f>"000030"</f>
        <v>000030</v>
      </c>
      <c r="I5" s="7">
        <v>42794</v>
      </c>
      <c r="J5" s="8" t="str">
        <f>"000118"</f>
        <v>000118</v>
      </c>
      <c r="K5" s="7">
        <v>43476</v>
      </c>
      <c r="L5" s="8" t="str">
        <f>"000119"</f>
        <v>000119</v>
      </c>
      <c r="M5" s="7">
        <v>43476</v>
      </c>
      <c r="N5" s="8">
        <v>16</v>
      </c>
      <c r="O5" s="8" t="str">
        <f>"000620"</f>
        <v>000620</v>
      </c>
      <c r="P5" s="7">
        <v>43570</v>
      </c>
      <c r="Q5" s="10">
        <v>3.7921200000000002</v>
      </c>
      <c r="R5" s="10">
        <v>0.35132999999999998</v>
      </c>
      <c r="S5" s="10">
        <v>3.4407899999999998</v>
      </c>
      <c r="T5" s="8">
        <v>20</v>
      </c>
      <c r="U5" s="7">
        <v>43575</v>
      </c>
      <c r="V5" s="8">
        <v>9448370460</v>
      </c>
      <c r="W5" s="9" t="s">
        <v>48</v>
      </c>
      <c r="X5" s="8" t="s">
        <v>29</v>
      </c>
      <c r="Y5" s="9" t="s">
        <v>30</v>
      </c>
      <c r="Z5" s="8" t="s">
        <v>38</v>
      </c>
      <c r="AA5" s="9" t="s">
        <v>39</v>
      </c>
      <c r="AB5" s="10">
        <f t="shared" si="0"/>
        <v>3.7921200000000002E-2</v>
      </c>
    </row>
    <row r="6" spans="1:28" s="4" customFormat="1" ht="13" x14ac:dyDescent="0.3">
      <c r="A6" s="5">
        <v>1261</v>
      </c>
      <c r="B6" s="6" t="s">
        <v>28</v>
      </c>
      <c r="C6" s="7">
        <v>43575</v>
      </c>
      <c r="D6" s="8">
        <v>38</v>
      </c>
      <c r="E6" s="9" t="s">
        <v>40</v>
      </c>
      <c r="F6" s="8" t="s">
        <v>46</v>
      </c>
      <c r="G6" s="9" t="s">
        <v>47</v>
      </c>
      <c r="H6" s="8" t="str">
        <f>"000029"</f>
        <v>000029</v>
      </c>
      <c r="I6" s="7">
        <v>42794</v>
      </c>
      <c r="J6" s="8" t="str">
        <f>"000115"</f>
        <v>000115</v>
      </c>
      <c r="K6" s="7">
        <v>43476</v>
      </c>
      <c r="L6" s="8" t="str">
        <f>"000116"</f>
        <v>000116</v>
      </c>
      <c r="M6" s="7">
        <v>43476</v>
      </c>
      <c r="N6" s="8">
        <v>16</v>
      </c>
      <c r="O6" s="8" t="str">
        <f>"000615"</f>
        <v>000615</v>
      </c>
      <c r="P6" s="7">
        <v>43570</v>
      </c>
      <c r="Q6" s="10">
        <v>2.2314600000000002</v>
      </c>
      <c r="R6" s="10">
        <v>0.32768000000000003</v>
      </c>
      <c r="S6" s="10">
        <v>1.90378</v>
      </c>
      <c r="T6" s="8">
        <v>20</v>
      </c>
      <c r="U6" s="7">
        <v>43575</v>
      </c>
      <c r="V6" s="8">
        <v>9448370460</v>
      </c>
      <c r="W6" s="9" t="s">
        <v>48</v>
      </c>
      <c r="X6" s="8" t="s">
        <v>29</v>
      </c>
      <c r="Y6" s="9" t="s">
        <v>30</v>
      </c>
      <c r="Z6" s="8" t="s">
        <v>38</v>
      </c>
      <c r="AA6" s="9" t="s">
        <v>39</v>
      </c>
      <c r="AB6" s="10">
        <f t="shared" si="0"/>
        <v>2.2314600000000004E-2</v>
      </c>
    </row>
    <row r="7" spans="1:28" s="4" customFormat="1" ht="13" x14ac:dyDescent="0.3">
      <c r="A7" s="5">
        <v>1262</v>
      </c>
      <c r="B7" s="6" t="s">
        <v>28</v>
      </c>
      <c r="C7" s="7">
        <v>43575</v>
      </c>
      <c r="D7" s="8">
        <v>38</v>
      </c>
      <c r="E7" s="9" t="s">
        <v>40</v>
      </c>
      <c r="F7" s="8" t="s">
        <v>49</v>
      </c>
      <c r="G7" s="9" t="s">
        <v>50</v>
      </c>
      <c r="H7" s="8" t="str">
        <f>"000030"</f>
        <v>000030</v>
      </c>
      <c r="I7" s="7">
        <v>42794</v>
      </c>
      <c r="J7" s="8" t="str">
        <f>"000118"</f>
        <v>000118</v>
      </c>
      <c r="K7" s="7">
        <v>43476</v>
      </c>
      <c r="L7" s="8" t="str">
        <f>"000119"</f>
        <v>000119</v>
      </c>
      <c r="M7" s="7">
        <v>43476</v>
      </c>
      <c r="N7" s="8">
        <v>16</v>
      </c>
      <c r="O7" s="8" t="str">
        <f>"000620"</f>
        <v>000620</v>
      </c>
      <c r="P7" s="7">
        <v>43570</v>
      </c>
      <c r="Q7" s="10">
        <v>2.5280800000000001</v>
      </c>
      <c r="R7" s="10">
        <v>0.36062</v>
      </c>
      <c r="S7" s="10">
        <v>2.1674600000000002</v>
      </c>
      <c r="T7" s="8">
        <v>20</v>
      </c>
      <c r="U7" s="7">
        <v>43575</v>
      </c>
      <c r="V7" s="8">
        <v>9448370460</v>
      </c>
      <c r="W7" s="9" t="s">
        <v>48</v>
      </c>
      <c r="X7" s="8" t="s">
        <v>29</v>
      </c>
      <c r="Y7" s="9" t="s">
        <v>30</v>
      </c>
      <c r="Z7" s="8" t="s">
        <v>38</v>
      </c>
      <c r="AA7" s="9" t="s">
        <v>39</v>
      </c>
      <c r="AB7" s="10">
        <f t="shared" si="0"/>
        <v>2.5280800000000003E-2</v>
      </c>
    </row>
    <row r="8" spans="1:28" s="4" customFormat="1" ht="13" x14ac:dyDescent="0.3">
      <c r="A8" s="5">
        <v>1263</v>
      </c>
      <c r="B8" s="6" t="s">
        <v>28</v>
      </c>
      <c r="C8" s="7">
        <v>43575</v>
      </c>
      <c r="D8" s="8">
        <v>38</v>
      </c>
      <c r="E8" s="9" t="s">
        <v>40</v>
      </c>
      <c r="F8" s="8" t="s">
        <v>43</v>
      </c>
      <c r="G8" s="9" t="s">
        <v>44</v>
      </c>
      <c r="H8" s="8" t="str">
        <f>"000033"</f>
        <v>000033</v>
      </c>
      <c r="I8" s="7">
        <v>42794</v>
      </c>
      <c r="J8" s="8" t="str">
        <f>"000119"</f>
        <v>000119</v>
      </c>
      <c r="K8" s="7">
        <v>43476</v>
      </c>
      <c r="L8" s="8" t="str">
        <f>"000120"</f>
        <v>000120</v>
      </c>
      <c r="M8" s="7">
        <v>43476</v>
      </c>
      <c r="N8" s="8">
        <v>16</v>
      </c>
      <c r="O8" s="8" t="str">
        <f>"000621"</f>
        <v>000621</v>
      </c>
      <c r="P8" s="7">
        <v>43570</v>
      </c>
      <c r="Q8" s="10">
        <v>1.76</v>
      </c>
      <c r="R8" s="10">
        <v>0.27535999999999999</v>
      </c>
      <c r="S8" s="10">
        <v>1.48464</v>
      </c>
      <c r="T8" s="8">
        <v>20</v>
      </c>
      <c r="U8" s="7">
        <v>43575</v>
      </c>
      <c r="V8" s="8">
        <v>9448370460</v>
      </c>
      <c r="W8" s="9" t="s">
        <v>45</v>
      </c>
      <c r="X8" s="8" t="s">
        <v>29</v>
      </c>
      <c r="Y8" s="9" t="s">
        <v>30</v>
      </c>
      <c r="Z8" s="8" t="s">
        <v>38</v>
      </c>
      <c r="AA8" s="9" t="s">
        <v>39</v>
      </c>
      <c r="AB8" s="10">
        <f t="shared" si="0"/>
        <v>1.7600000000000001E-2</v>
      </c>
    </row>
    <row r="9" spans="1:28" s="4" customFormat="1" ht="13" x14ac:dyDescent="0.3">
      <c r="A9" s="5">
        <v>1264</v>
      </c>
      <c r="B9" s="6" t="s">
        <v>28</v>
      </c>
      <c r="C9" s="7">
        <v>43579</v>
      </c>
      <c r="D9" s="8">
        <v>38</v>
      </c>
      <c r="E9" s="9" t="s">
        <v>40</v>
      </c>
      <c r="F9" s="8" t="s">
        <v>51</v>
      </c>
      <c r="G9" s="9" t="s">
        <v>52</v>
      </c>
      <c r="H9" s="8" t="str">
        <f>"000036"</f>
        <v>000036</v>
      </c>
      <c r="I9" s="7">
        <v>42657</v>
      </c>
      <c r="J9" s="8" t="str">
        <f>"000087"</f>
        <v>000087</v>
      </c>
      <c r="K9" s="7">
        <v>43526</v>
      </c>
      <c r="L9" s="8" t="str">
        <f>"000087"</f>
        <v>000087</v>
      </c>
      <c r="M9" s="7">
        <v>43526</v>
      </c>
      <c r="N9" s="8">
        <v>16</v>
      </c>
      <c r="O9" s="8" t="str">
        <f>"000880"</f>
        <v>000880</v>
      </c>
      <c r="P9" s="7">
        <v>43578</v>
      </c>
      <c r="Q9" s="10">
        <v>148.30395999999999</v>
      </c>
      <c r="R9" s="10">
        <v>8.29026</v>
      </c>
      <c r="S9" s="10">
        <v>140.0137</v>
      </c>
      <c r="T9" s="8">
        <v>26</v>
      </c>
      <c r="U9" s="7">
        <v>43579</v>
      </c>
      <c r="V9" s="8">
        <v>9900295959</v>
      </c>
      <c r="W9" s="9" t="s">
        <v>53</v>
      </c>
      <c r="X9" s="8" t="s">
        <v>54</v>
      </c>
      <c r="Y9" s="9" t="s">
        <v>55</v>
      </c>
      <c r="Z9" s="8" t="s">
        <v>56</v>
      </c>
      <c r="AA9" s="9" t="s">
        <v>57</v>
      </c>
      <c r="AB9" s="10">
        <f t="shared" si="0"/>
        <v>1.4830395999999999</v>
      </c>
    </row>
    <row r="10" spans="1:28" s="4" customFormat="1" ht="13" x14ac:dyDescent="0.3">
      <c r="A10" s="5">
        <v>1265</v>
      </c>
      <c r="B10" s="6" t="s">
        <v>32</v>
      </c>
      <c r="C10" s="7">
        <v>43600</v>
      </c>
      <c r="D10" s="8">
        <v>38</v>
      </c>
      <c r="E10" s="9" t="s">
        <v>40</v>
      </c>
      <c r="F10" s="8" t="s">
        <v>61</v>
      </c>
      <c r="G10" s="9" t="s">
        <v>62</v>
      </c>
      <c r="H10" s="8" t="str">
        <f>"000009"</f>
        <v>000009</v>
      </c>
      <c r="I10" s="7">
        <v>43004</v>
      </c>
      <c r="J10" s="8" t="str">
        <f>"000022"</f>
        <v>000022</v>
      </c>
      <c r="K10" s="7">
        <v>43082</v>
      </c>
      <c r="L10" s="8" t="str">
        <f>"000081"</f>
        <v>000081</v>
      </c>
      <c r="M10" s="7">
        <v>43082</v>
      </c>
      <c r="N10" s="8">
        <v>17</v>
      </c>
      <c r="O10" s="8" t="str">
        <f>"008655"</f>
        <v>008655</v>
      </c>
      <c r="P10" s="7">
        <v>43095</v>
      </c>
      <c r="Q10" s="10">
        <v>1.6625000000000001</v>
      </c>
      <c r="R10" s="10">
        <v>0.16625000000000001</v>
      </c>
      <c r="S10" s="10">
        <v>1.4962500000000001</v>
      </c>
      <c r="T10" s="8">
        <v>44</v>
      </c>
      <c r="U10" s="7">
        <v>43600</v>
      </c>
      <c r="V10" s="8">
        <v>9845776639</v>
      </c>
      <c r="W10" s="9" t="s">
        <v>63</v>
      </c>
      <c r="X10" s="8" t="s">
        <v>34</v>
      </c>
      <c r="Y10" s="9" t="s">
        <v>35</v>
      </c>
      <c r="Z10" s="8" t="s">
        <v>56</v>
      </c>
      <c r="AA10" s="9" t="s">
        <v>57</v>
      </c>
      <c r="AB10" s="10">
        <f t="shared" si="0"/>
        <v>1.6625000000000001E-2</v>
      </c>
    </row>
    <row r="11" spans="1:28" s="4" customFormat="1" ht="13" x14ac:dyDescent="0.3">
      <c r="A11" s="5">
        <v>1266</v>
      </c>
      <c r="B11" s="6" t="s">
        <v>32</v>
      </c>
      <c r="C11" s="7">
        <v>43615</v>
      </c>
      <c r="D11" s="8">
        <v>38</v>
      </c>
      <c r="E11" s="9" t="s">
        <v>40</v>
      </c>
      <c r="F11" s="8" t="s">
        <v>64</v>
      </c>
      <c r="G11" s="9" t="s">
        <v>65</v>
      </c>
      <c r="H11" s="8" t="str">
        <f>"000077"</f>
        <v>000077</v>
      </c>
      <c r="I11" s="7">
        <v>42819</v>
      </c>
      <c r="J11" s="8" t="str">
        <f>"000009"</f>
        <v>000009</v>
      </c>
      <c r="K11" s="7">
        <v>43054</v>
      </c>
      <c r="L11" s="8" t="str">
        <f>"000009"</f>
        <v>000009</v>
      </c>
      <c r="M11" s="7">
        <v>43054</v>
      </c>
      <c r="N11" s="8">
        <v>16</v>
      </c>
      <c r="O11" s="8" t="str">
        <f>"002100"</f>
        <v>002100</v>
      </c>
      <c r="P11" s="7">
        <v>43613</v>
      </c>
      <c r="Q11" s="10">
        <v>0.99221000000000004</v>
      </c>
      <c r="R11" s="10">
        <v>0.11013000000000001</v>
      </c>
      <c r="S11" s="10">
        <v>0.88207999999999998</v>
      </c>
      <c r="T11" s="8">
        <v>65</v>
      </c>
      <c r="U11" s="7">
        <v>43615</v>
      </c>
      <c r="V11" s="8">
        <v>9845034502</v>
      </c>
      <c r="W11" s="9" t="s">
        <v>66</v>
      </c>
      <c r="X11" s="8" t="s">
        <v>67</v>
      </c>
      <c r="Y11" s="9" t="s">
        <v>68</v>
      </c>
      <c r="Z11" s="8" t="s">
        <v>38</v>
      </c>
      <c r="AA11" s="9" t="s">
        <v>39</v>
      </c>
      <c r="AB11" s="10">
        <f t="shared" si="0"/>
        <v>9.9220999999999997E-3</v>
      </c>
    </row>
    <row r="12" spans="1:28" s="4" customFormat="1" ht="13" x14ac:dyDescent="0.3">
      <c r="A12" s="5">
        <v>1267</v>
      </c>
      <c r="B12" s="6" t="s">
        <v>32</v>
      </c>
      <c r="C12" s="7">
        <v>43615</v>
      </c>
      <c r="D12" s="8">
        <v>38</v>
      </c>
      <c r="E12" s="9" t="s">
        <v>40</v>
      </c>
      <c r="F12" s="8" t="s">
        <v>69</v>
      </c>
      <c r="G12" s="9" t="s">
        <v>70</v>
      </c>
      <c r="H12" s="8" t="str">
        <f>"000079"</f>
        <v>000079</v>
      </c>
      <c r="I12" s="7">
        <v>42819</v>
      </c>
      <c r="J12" s="8" t="str">
        <f>"000010"</f>
        <v>000010</v>
      </c>
      <c r="K12" s="7">
        <v>43054</v>
      </c>
      <c r="L12" s="8" t="str">
        <f>"000010"</f>
        <v>000010</v>
      </c>
      <c r="M12" s="7">
        <v>43054</v>
      </c>
      <c r="N12" s="8">
        <v>16</v>
      </c>
      <c r="O12" s="8" t="str">
        <f>"002101"</f>
        <v>002101</v>
      </c>
      <c r="P12" s="7">
        <v>43613</v>
      </c>
      <c r="Q12" s="10">
        <v>0.99116000000000004</v>
      </c>
      <c r="R12" s="10">
        <v>0.11002000000000001</v>
      </c>
      <c r="S12" s="10">
        <v>0.88114000000000003</v>
      </c>
      <c r="T12" s="8">
        <v>65</v>
      </c>
      <c r="U12" s="7">
        <v>43615</v>
      </c>
      <c r="V12" s="8">
        <v>9845034502</v>
      </c>
      <c r="W12" s="9" t="s">
        <v>66</v>
      </c>
      <c r="X12" s="8" t="s">
        <v>67</v>
      </c>
      <c r="Y12" s="9" t="s">
        <v>68</v>
      </c>
      <c r="Z12" s="8" t="s">
        <v>38</v>
      </c>
      <c r="AA12" s="9" t="s">
        <v>39</v>
      </c>
      <c r="AB12" s="10">
        <f t="shared" si="0"/>
        <v>9.9115999999999996E-3</v>
      </c>
    </row>
    <row r="13" spans="1:28" s="4" customFormat="1" ht="13" x14ac:dyDescent="0.3">
      <c r="A13" s="5">
        <v>1268</v>
      </c>
      <c r="B13" s="6" t="s">
        <v>32</v>
      </c>
      <c r="C13" s="7">
        <v>43615</v>
      </c>
      <c r="D13" s="8">
        <v>38</v>
      </c>
      <c r="E13" s="9" t="s">
        <v>40</v>
      </c>
      <c r="F13" s="8" t="s">
        <v>71</v>
      </c>
      <c r="G13" s="9" t="s">
        <v>72</v>
      </c>
      <c r="H13" s="8" t="str">
        <f>"000078"</f>
        <v>000078</v>
      </c>
      <c r="I13" s="7">
        <v>42819</v>
      </c>
      <c r="J13" s="8" t="str">
        <f>"000011"</f>
        <v>000011</v>
      </c>
      <c r="K13" s="7">
        <v>43054</v>
      </c>
      <c r="L13" s="8" t="str">
        <f>"000011"</f>
        <v>000011</v>
      </c>
      <c r="M13" s="7">
        <v>43054</v>
      </c>
      <c r="N13" s="8">
        <v>16</v>
      </c>
      <c r="O13" s="8" t="str">
        <f>"002102"</f>
        <v>002102</v>
      </c>
      <c r="P13" s="7">
        <v>43613</v>
      </c>
      <c r="Q13" s="10">
        <v>0.99322999999999995</v>
      </c>
      <c r="R13" s="10">
        <v>0.12839</v>
      </c>
      <c r="S13" s="10">
        <v>0.86484000000000005</v>
      </c>
      <c r="T13" s="8">
        <v>65</v>
      </c>
      <c r="U13" s="7">
        <v>43615</v>
      </c>
      <c r="V13" s="8">
        <v>9845034502</v>
      </c>
      <c r="W13" s="9" t="s">
        <v>66</v>
      </c>
      <c r="X13" s="8" t="s">
        <v>67</v>
      </c>
      <c r="Y13" s="9" t="s">
        <v>68</v>
      </c>
      <c r="Z13" s="8" t="s">
        <v>38</v>
      </c>
      <c r="AA13" s="9" t="s">
        <v>39</v>
      </c>
      <c r="AB13" s="10">
        <f t="shared" si="0"/>
        <v>9.9322999999999998E-3</v>
      </c>
    </row>
    <row r="14" spans="1:28" s="4" customFormat="1" ht="13" x14ac:dyDescent="0.3">
      <c r="A14" s="5">
        <v>1269</v>
      </c>
      <c r="B14" s="6" t="s">
        <v>32</v>
      </c>
      <c r="C14" s="7">
        <v>43615</v>
      </c>
      <c r="D14" s="8">
        <v>38</v>
      </c>
      <c r="E14" s="9" t="s">
        <v>40</v>
      </c>
      <c r="F14" s="8" t="s">
        <v>73</v>
      </c>
      <c r="G14" s="9" t="s">
        <v>74</v>
      </c>
      <c r="H14" s="8" t="str">
        <f>"000076"</f>
        <v>000076</v>
      </c>
      <c r="I14" s="7">
        <v>42819</v>
      </c>
      <c r="J14" s="8" t="str">
        <f>"000012"</f>
        <v>000012</v>
      </c>
      <c r="K14" s="7">
        <v>43054</v>
      </c>
      <c r="L14" s="8" t="str">
        <f>"000012"</f>
        <v>000012</v>
      </c>
      <c r="M14" s="7">
        <v>43054</v>
      </c>
      <c r="N14" s="8">
        <v>16</v>
      </c>
      <c r="O14" s="8" t="str">
        <f>"002103"</f>
        <v>002103</v>
      </c>
      <c r="P14" s="7">
        <v>43613</v>
      </c>
      <c r="Q14" s="10">
        <v>0.99024000000000001</v>
      </c>
      <c r="R14" s="10">
        <v>0.10990999999999999</v>
      </c>
      <c r="S14" s="10">
        <v>0.88032999999999995</v>
      </c>
      <c r="T14" s="8">
        <v>65</v>
      </c>
      <c r="U14" s="7">
        <v>43615</v>
      </c>
      <c r="V14" s="8">
        <v>9845034502</v>
      </c>
      <c r="W14" s="9" t="s">
        <v>66</v>
      </c>
      <c r="X14" s="8" t="s">
        <v>67</v>
      </c>
      <c r="Y14" s="9" t="s">
        <v>68</v>
      </c>
      <c r="Z14" s="8" t="s">
        <v>38</v>
      </c>
      <c r="AA14" s="9" t="s">
        <v>39</v>
      </c>
      <c r="AB14" s="10">
        <f t="shared" si="0"/>
        <v>9.9024000000000004E-3</v>
      </c>
    </row>
    <row r="15" spans="1:28" s="4" customFormat="1" ht="13" x14ac:dyDescent="0.3">
      <c r="A15" s="5">
        <v>1270</v>
      </c>
      <c r="B15" s="6" t="s">
        <v>31</v>
      </c>
      <c r="C15" s="7">
        <v>43623</v>
      </c>
      <c r="D15" s="8">
        <v>38</v>
      </c>
      <c r="E15" s="9" t="s">
        <v>40</v>
      </c>
      <c r="F15" s="8" t="s">
        <v>49</v>
      </c>
      <c r="G15" s="9" t="s">
        <v>50</v>
      </c>
      <c r="H15" s="8" t="str">
        <f>"000030"</f>
        <v>000030</v>
      </c>
      <c r="I15" s="7">
        <v>42794</v>
      </c>
      <c r="J15" s="8" t="str">
        <f>"000036"</f>
        <v>000036</v>
      </c>
      <c r="K15" s="7">
        <v>43599</v>
      </c>
      <c r="L15" s="8" t="str">
        <f>"000036"</f>
        <v>000036</v>
      </c>
      <c r="M15" s="7">
        <v>43599</v>
      </c>
      <c r="N15" s="8">
        <v>16</v>
      </c>
      <c r="O15" s="8" t="str">
        <f>"002328"</f>
        <v>002328</v>
      </c>
      <c r="P15" s="7">
        <v>43617</v>
      </c>
      <c r="Q15" s="10">
        <v>1.8960699999999999</v>
      </c>
      <c r="R15" s="10">
        <v>0.25141000000000002</v>
      </c>
      <c r="S15" s="10">
        <v>1.64466</v>
      </c>
      <c r="T15" s="8">
        <v>73</v>
      </c>
      <c r="U15" s="7">
        <v>43623</v>
      </c>
      <c r="V15" s="8">
        <v>9448370460</v>
      </c>
      <c r="W15" s="9" t="s">
        <v>48</v>
      </c>
      <c r="X15" s="8" t="s">
        <v>29</v>
      </c>
      <c r="Y15" s="9" t="s">
        <v>30</v>
      </c>
      <c r="Z15" s="8" t="s">
        <v>38</v>
      </c>
      <c r="AA15" s="9" t="s">
        <v>39</v>
      </c>
      <c r="AB15" s="10">
        <v>1.89607E-2</v>
      </c>
    </row>
    <row r="16" spans="1:28" s="4" customFormat="1" ht="13" x14ac:dyDescent="0.3">
      <c r="A16" s="5">
        <v>1271</v>
      </c>
      <c r="B16" s="6" t="s">
        <v>31</v>
      </c>
      <c r="C16" s="7">
        <v>43623</v>
      </c>
      <c r="D16" s="8">
        <v>38</v>
      </c>
      <c r="E16" s="9" t="s">
        <v>40</v>
      </c>
      <c r="F16" s="8" t="s">
        <v>43</v>
      </c>
      <c r="G16" s="9" t="s">
        <v>44</v>
      </c>
      <c r="H16" s="8" t="str">
        <f>"000033"</f>
        <v>000033</v>
      </c>
      <c r="I16" s="7">
        <v>42794</v>
      </c>
      <c r="J16" s="8" t="str">
        <f>"000037"</f>
        <v>000037</v>
      </c>
      <c r="K16" s="7">
        <v>43599</v>
      </c>
      <c r="L16" s="8" t="str">
        <f>"000037"</f>
        <v>000037</v>
      </c>
      <c r="M16" s="7">
        <v>43599</v>
      </c>
      <c r="N16" s="8">
        <v>16</v>
      </c>
      <c r="O16" s="8" t="str">
        <f>"002329"</f>
        <v>002329</v>
      </c>
      <c r="P16" s="7">
        <v>43617</v>
      </c>
      <c r="Q16" s="10">
        <v>1.32</v>
      </c>
      <c r="R16" s="10">
        <v>0.18870000000000001</v>
      </c>
      <c r="S16" s="10">
        <v>1.1313</v>
      </c>
      <c r="T16" s="8">
        <v>73</v>
      </c>
      <c r="U16" s="7">
        <v>43623</v>
      </c>
      <c r="V16" s="8">
        <v>9448370460</v>
      </c>
      <c r="W16" s="9" t="s">
        <v>45</v>
      </c>
      <c r="X16" s="8" t="s">
        <v>29</v>
      </c>
      <c r="Y16" s="9" t="s">
        <v>30</v>
      </c>
      <c r="Z16" s="8" t="s">
        <v>38</v>
      </c>
      <c r="AA16" s="9" t="s">
        <v>39</v>
      </c>
      <c r="AB16" s="10">
        <v>1.32E-2</v>
      </c>
    </row>
    <row r="17" spans="1:28" s="4" customFormat="1" ht="13" x14ac:dyDescent="0.3">
      <c r="A17" s="5">
        <v>1272</v>
      </c>
      <c r="B17" s="6" t="s">
        <v>31</v>
      </c>
      <c r="C17" s="7">
        <v>43623</v>
      </c>
      <c r="D17" s="8">
        <v>38</v>
      </c>
      <c r="E17" s="9" t="s">
        <v>40</v>
      </c>
      <c r="F17" s="8" t="s">
        <v>46</v>
      </c>
      <c r="G17" s="9" t="s">
        <v>47</v>
      </c>
      <c r="H17" s="8" t="str">
        <f>"000029"</f>
        <v>000029</v>
      </c>
      <c r="I17" s="7">
        <v>42794</v>
      </c>
      <c r="J17" s="8" t="str">
        <f>"000038"</f>
        <v>000038</v>
      </c>
      <c r="K17" s="7">
        <v>43599</v>
      </c>
      <c r="L17" s="8" t="str">
        <f>"000038"</f>
        <v>000038</v>
      </c>
      <c r="M17" s="7">
        <v>43599</v>
      </c>
      <c r="N17" s="8">
        <v>16</v>
      </c>
      <c r="O17" s="8" t="str">
        <f>"002330"</f>
        <v>002330</v>
      </c>
      <c r="P17" s="7">
        <v>43617</v>
      </c>
      <c r="Q17" s="10">
        <v>1.6736</v>
      </c>
      <c r="R17" s="10">
        <v>0.22719</v>
      </c>
      <c r="S17" s="10">
        <v>1.44641</v>
      </c>
      <c r="T17" s="8">
        <v>73</v>
      </c>
      <c r="U17" s="7">
        <v>43623</v>
      </c>
      <c r="V17" s="8">
        <v>9448370460</v>
      </c>
      <c r="W17" s="9" t="s">
        <v>48</v>
      </c>
      <c r="X17" s="8" t="s">
        <v>29</v>
      </c>
      <c r="Y17" s="9" t="s">
        <v>30</v>
      </c>
      <c r="Z17" s="8" t="s">
        <v>38</v>
      </c>
      <c r="AA17" s="9" t="s">
        <v>39</v>
      </c>
      <c r="AB17" s="10">
        <v>1.6736000000000001E-2</v>
      </c>
    </row>
    <row r="18" spans="1:28" s="4" customFormat="1" ht="13" x14ac:dyDescent="0.3">
      <c r="A18" s="5">
        <v>1273</v>
      </c>
      <c r="B18" s="6" t="s">
        <v>31</v>
      </c>
      <c r="C18" s="7">
        <v>43637</v>
      </c>
      <c r="D18" s="8">
        <v>38</v>
      </c>
      <c r="E18" s="9" t="s">
        <v>40</v>
      </c>
      <c r="F18" s="8" t="s">
        <v>58</v>
      </c>
      <c r="G18" s="9" t="s">
        <v>59</v>
      </c>
      <c r="H18" s="8" t="str">
        <f>"000079"</f>
        <v>000079</v>
      </c>
      <c r="I18" s="7">
        <v>42842</v>
      </c>
      <c r="J18" s="8" t="str">
        <f>"000017"</f>
        <v>000017</v>
      </c>
      <c r="K18" s="7">
        <v>42994</v>
      </c>
      <c r="L18" s="8" t="str">
        <f>"000009"</f>
        <v>000009</v>
      </c>
      <c r="M18" s="7">
        <v>42994</v>
      </c>
      <c r="N18" s="8">
        <v>16</v>
      </c>
      <c r="O18" s="8" t="str">
        <f>"006918"</f>
        <v>006918</v>
      </c>
      <c r="P18" s="7">
        <v>43032</v>
      </c>
      <c r="Q18" s="10">
        <v>1.3859999999999999</v>
      </c>
      <c r="R18" s="10">
        <v>0.13861000000000001</v>
      </c>
      <c r="S18" s="10">
        <v>1.24739</v>
      </c>
      <c r="T18" s="8">
        <v>91</v>
      </c>
      <c r="U18" s="7">
        <v>43637</v>
      </c>
      <c r="V18" s="8">
        <v>9845776639</v>
      </c>
      <c r="W18" s="9" t="s">
        <v>60</v>
      </c>
      <c r="X18" s="8" t="s">
        <v>54</v>
      </c>
      <c r="Y18" s="9" t="s">
        <v>55</v>
      </c>
      <c r="Z18" s="8" t="s">
        <v>56</v>
      </c>
      <c r="AA18" s="9" t="s">
        <v>57</v>
      </c>
      <c r="AB18" s="10">
        <v>1.3859999999999999E-2</v>
      </c>
    </row>
    <row r="19" spans="1:28" s="4" customFormat="1" ht="13" x14ac:dyDescent="0.3">
      <c r="A19" s="5">
        <v>1274</v>
      </c>
      <c r="B19" s="6" t="s">
        <v>75</v>
      </c>
      <c r="C19" s="7">
        <v>43647</v>
      </c>
      <c r="D19" s="8">
        <v>38</v>
      </c>
      <c r="E19" s="9" t="s">
        <v>40</v>
      </c>
      <c r="F19" s="8" t="s">
        <v>76</v>
      </c>
      <c r="G19" s="11" t="s">
        <v>77</v>
      </c>
      <c r="H19" s="8" t="str">
        <f>"000014"</f>
        <v>000014</v>
      </c>
      <c r="I19" s="7">
        <v>42898</v>
      </c>
      <c r="J19" s="8" t="str">
        <f>"000092"</f>
        <v>000092</v>
      </c>
      <c r="K19" s="7">
        <v>43131</v>
      </c>
      <c r="L19" s="8" t="str">
        <f>"000034"</f>
        <v>000034</v>
      </c>
      <c r="M19" s="7">
        <v>43131</v>
      </c>
      <c r="N19" s="8">
        <v>16</v>
      </c>
      <c r="O19" s="8" t="str">
        <f>"003172"</f>
        <v>003172</v>
      </c>
      <c r="P19" s="7">
        <v>43643</v>
      </c>
      <c r="Q19" s="12">
        <v>19.971800000000002</v>
      </c>
      <c r="R19" s="12">
        <v>2.4549300000000001</v>
      </c>
      <c r="S19" s="12">
        <v>17.516870000000001</v>
      </c>
      <c r="T19" s="8">
        <v>96</v>
      </c>
      <c r="U19" s="7">
        <v>43647</v>
      </c>
      <c r="V19" s="8">
        <v>8904904737</v>
      </c>
      <c r="W19" s="11" t="s">
        <v>78</v>
      </c>
      <c r="X19" s="8" t="s">
        <v>79</v>
      </c>
      <c r="Y19" s="11" t="s">
        <v>80</v>
      </c>
      <c r="Z19" s="8" t="s">
        <v>56</v>
      </c>
      <c r="AA19" s="11" t="s">
        <v>57</v>
      </c>
      <c r="AB19" s="12">
        <f t="shared" ref="AB19:AB27" si="1">Q19/100</f>
        <v>0.19971800000000001</v>
      </c>
    </row>
    <row r="20" spans="1:28" s="4" customFormat="1" ht="13" x14ac:dyDescent="0.3">
      <c r="A20" s="5">
        <v>1275</v>
      </c>
      <c r="B20" s="6" t="s">
        <v>75</v>
      </c>
      <c r="C20" s="7">
        <v>43647</v>
      </c>
      <c r="D20" s="8">
        <v>38</v>
      </c>
      <c r="E20" s="9" t="s">
        <v>40</v>
      </c>
      <c r="F20" s="8" t="s">
        <v>81</v>
      </c>
      <c r="G20" s="11" t="s">
        <v>82</v>
      </c>
      <c r="H20" s="8" t="str">
        <f>"000015"</f>
        <v>000015</v>
      </c>
      <c r="I20" s="7">
        <v>42898</v>
      </c>
      <c r="J20" s="8" t="str">
        <f>"000094"</f>
        <v>000094</v>
      </c>
      <c r="K20" s="7">
        <v>43131</v>
      </c>
      <c r="L20" s="8" t="str">
        <f>"000035"</f>
        <v>000035</v>
      </c>
      <c r="M20" s="7">
        <v>43131</v>
      </c>
      <c r="N20" s="8">
        <v>16</v>
      </c>
      <c r="O20" s="8" t="str">
        <f>"003173"</f>
        <v>003173</v>
      </c>
      <c r="P20" s="7">
        <v>43643</v>
      </c>
      <c r="Q20" s="12">
        <v>19.986640000000001</v>
      </c>
      <c r="R20" s="12">
        <v>2.1029399999999998</v>
      </c>
      <c r="S20" s="12">
        <v>17.883700000000001</v>
      </c>
      <c r="T20" s="8">
        <v>96</v>
      </c>
      <c r="U20" s="7">
        <v>43647</v>
      </c>
      <c r="V20" s="8">
        <v>8904904737</v>
      </c>
      <c r="W20" s="11" t="s">
        <v>78</v>
      </c>
      <c r="X20" s="8" t="s">
        <v>79</v>
      </c>
      <c r="Y20" s="11" t="s">
        <v>80</v>
      </c>
      <c r="Z20" s="8" t="s">
        <v>56</v>
      </c>
      <c r="AA20" s="11" t="s">
        <v>57</v>
      </c>
      <c r="AB20" s="12">
        <f t="shared" si="1"/>
        <v>0.1998664</v>
      </c>
    </row>
    <row r="21" spans="1:28" s="4" customFormat="1" ht="13" x14ac:dyDescent="0.3">
      <c r="A21" s="5">
        <v>1276</v>
      </c>
      <c r="B21" s="6" t="s">
        <v>75</v>
      </c>
      <c r="C21" s="7">
        <v>43647</v>
      </c>
      <c r="D21" s="8">
        <v>38</v>
      </c>
      <c r="E21" s="9" t="s">
        <v>40</v>
      </c>
      <c r="F21" s="8" t="s">
        <v>83</v>
      </c>
      <c r="G21" s="11" t="s">
        <v>84</v>
      </c>
      <c r="H21" s="8" t="str">
        <f>"000013"</f>
        <v>000013</v>
      </c>
      <c r="I21" s="7">
        <v>42898</v>
      </c>
      <c r="J21" s="8" t="str">
        <f>"000093"</f>
        <v>000093</v>
      </c>
      <c r="K21" s="7">
        <v>43131</v>
      </c>
      <c r="L21" s="8" t="str">
        <f>"000036"</f>
        <v>000036</v>
      </c>
      <c r="M21" s="7">
        <v>43131</v>
      </c>
      <c r="N21" s="8">
        <v>16</v>
      </c>
      <c r="O21" s="8" t="str">
        <f>"003174"</f>
        <v>003174</v>
      </c>
      <c r="P21" s="7">
        <v>43643</v>
      </c>
      <c r="Q21" s="12">
        <v>19.997689999999999</v>
      </c>
      <c r="R21" s="12">
        <v>2.0388099999999998</v>
      </c>
      <c r="S21" s="12">
        <v>17.958880000000001</v>
      </c>
      <c r="T21" s="8">
        <v>96</v>
      </c>
      <c r="U21" s="7">
        <v>43647</v>
      </c>
      <c r="V21" s="8">
        <v>8904904737</v>
      </c>
      <c r="W21" s="11" t="s">
        <v>78</v>
      </c>
      <c r="X21" s="8" t="s">
        <v>79</v>
      </c>
      <c r="Y21" s="11" t="s">
        <v>80</v>
      </c>
      <c r="Z21" s="8" t="s">
        <v>56</v>
      </c>
      <c r="AA21" s="11" t="s">
        <v>57</v>
      </c>
      <c r="AB21" s="12">
        <f t="shared" si="1"/>
        <v>0.19997689999999999</v>
      </c>
    </row>
    <row r="22" spans="1:28" s="4" customFormat="1" ht="13" x14ac:dyDescent="0.3">
      <c r="A22" s="5">
        <v>1277</v>
      </c>
      <c r="B22" s="6" t="s">
        <v>75</v>
      </c>
      <c r="C22" s="7">
        <v>43670</v>
      </c>
      <c r="D22" s="8">
        <v>38</v>
      </c>
      <c r="E22" s="9" t="s">
        <v>40</v>
      </c>
      <c r="F22" s="8" t="s">
        <v>49</v>
      </c>
      <c r="G22" s="11" t="s">
        <v>50</v>
      </c>
      <c r="H22" s="8" t="str">
        <f>"000030"</f>
        <v>000030</v>
      </c>
      <c r="I22" s="7">
        <v>42794</v>
      </c>
      <c r="J22" s="8" t="str">
        <f>"000106"</f>
        <v>000106</v>
      </c>
      <c r="K22" s="7">
        <v>43762</v>
      </c>
      <c r="L22" s="8" t="str">
        <f>"000106"</f>
        <v>000106</v>
      </c>
      <c r="M22" s="7">
        <v>43762</v>
      </c>
      <c r="N22" s="8">
        <v>16</v>
      </c>
      <c r="O22" s="8" t="str">
        <f>"006131"</f>
        <v>006131</v>
      </c>
      <c r="P22" s="7">
        <v>43776</v>
      </c>
      <c r="Q22" s="12">
        <v>1.8960699999999999</v>
      </c>
      <c r="R22" s="12">
        <v>0.23941000000000001</v>
      </c>
      <c r="S22" s="12">
        <v>1.65666</v>
      </c>
      <c r="T22" s="8">
        <v>123</v>
      </c>
      <c r="U22" s="7">
        <v>43670</v>
      </c>
      <c r="V22" s="8">
        <v>9448370460</v>
      </c>
      <c r="W22" s="11" t="s">
        <v>48</v>
      </c>
      <c r="X22" s="8" t="s">
        <v>29</v>
      </c>
      <c r="Y22" s="11" t="s">
        <v>30</v>
      </c>
      <c r="Z22" s="8" t="s">
        <v>38</v>
      </c>
      <c r="AA22" s="11" t="s">
        <v>39</v>
      </c>
      <c r="AB22" s="12">
        <f t="shared" si="1"/>
        <v>1.89607E-2</v>
      </c>
    </row>
    <row r="23" spans="1:28" s="4" customFormat="1" ht="13" x14ac:dyDescent="0.3">
      <c r="A23" s="5">
        <v>1278</v>
      </c>
      <c r="B23" s="6" t="s">
        <v>75</v>
      </c>
      <c r="C23" s="7">
        <v>43670</v>
      </c>
      <c r="D23" s="8">
        <v>38</v>
      </c>
      <c r="E23" s="9" t="s">
        <v>40</v>
      </c>
      <c r="F23" s="8" t="s">
        <v>46</v>
      </c>
      <c r="G23" s="11" t="s">
        <v>47</v>
      </c>
      <c r="H23" s="8" t="str">
        <f>"000029"</f>
        <v>000029</v>
      </c>
      <c r="I23" s="7">
        <v>42794</v>
      </c>
      <c r="J23" s="8" t="str">
        <f>"000103"</f>
        <v>000103</v>
      </c>
      <c r="K23" s="7">
        <v>43762</v>
      </c>
      <c r="L23" s="8" t="str">
        <f>"000103"</f>
        <v>000103</v>
      </c>
      <c r="M23" s="7">
        <v>43762</v>
      </c>
      <c r="N23" s="8">
        <v>16</v>
      </c>
      <c r="O23" s="8" t="str">
        <f>"006128"</f>
        <v>006128</v>
      </c>
      <c r="P23" s="7">
        <v>43776</v>
      </c>
      <c r="Q23" s="12">
        <v>1.6736</v>
      </c>
      <c r="R23" s="12">
        <v>0.21518999999999999</v>
      </c>
      <c r="S23" s="12">
        <v>1.45841</v>
      </c>
      <c r="T23" s="8">
        <v>123</v>
      </c>
      <c r="U23" s="7">
        <v>43670</v>
      </c>
      <c r="V23" s="8">
        <v>9448370460</v>
      </c>
      <c r="W23" s="11" t="s">
        <v>48</v>
      </c>
      <c r="X23" s="8" t="s">
        <v>29</v>
      </c>
      <c r="Y23" s="11" t="s">
        <v>30</v>
      </c>
      <c r="Z23" s="8" t="s">
        <v>38</v>
      </c>
      <c r="AA23" s="11" t="s">
        <v>39</v>
      </c>
      <c r="AB23" s="12">
        <f t="shared" si="1"/>
        <v>1.6736000000000001E-2</v>
      </c>
    </row>
    <row r="24" spans="1:28" s="4" customFormat="1" ht="13" x14ac:dyDescent="0.3">
      <c r="A24" s="5">
        <v>1279</v>
      </c>
      <c r="B24" s="6" t="s">
        <v>75</v>
      </c>
      <c r="C24" s="7">
        <v>43670</v>
      </c>
      <c r="D24" s="8">
        <v>38</v>
      </c>
      <c r="E24" s="9" t="s">
        <v>40</v>
      </c>
      <c r="F24" s="8" t="s">
        <v>43</v>
      </c>
      <c r="G24" s="11" t="s">
        <v>44</v>
      </c>
      <c r="H24" s="8" t="str">
        <f>"000033"</f>
        <v>000033</v>
      </c>
      <c r="I24" s="7">
        <v>42794</v>
      </c>
      <c r="J24" s="8" t="str">
        <f>"000105"</f>
        <v>000105</v>
      </c>
      <c r="K24" s="7">
        <v>43762</v>
      </c>
      <c r="L24" s="8" t="str">
        <f>"000105"</f>
        <v>000105</v>
      </c>
      <c r="M24" s="7">
        <v>43762</v>
      </c>
      <c r="N24" s="8">
        <v>16</v>
      </c>
      <c r="O24" s="8" t="str">
        <f>"006130"</f>
        <v>006130</v>
      </c>
      <c r="P24" s="7">
        <v>43776</v>
      </c>
      <c r="Q24" s="12">
        <v>1.32</v>
      </c>
      <c r="R24" s="12">
        <v>0.1767</v>
      </c>
      <c r="S24" s="12">
        <v>1.1433</v>
      </c>
      <c r="T24" s="8">
        <v>123</v>
      </c>
      <c r="U24" s="7">
        <v>43670</v>
      </c>
      <c r="V24" s="8">
        <v>9448370460</v>
      </c>
      <c r="W24" s="11" t="s">
        <v>45</v>
      </c>
      <c r="X24" s="8" t="s">
        <v>29</v>
      </c>
      <c r="Y24" s="11" t="s">
        <v>30</v>
      </c>
      <c r="Z24" s="8" t="s">
        <v>38</v>
      </c>
      <c r="AA24" s="11" t="s">
        <v>39</v>
      </c>
      <c r="AB24" s="12">
        <f t="shared" si="1"/>
        <v>1.32E-2</v>
      </c>
    </row>
    <row r="25" spans="1:28" s="4" customFormat="1" ht="13" x14ac:dyDescent="0.3">
      <c r="A25" s="5">
        <v>1280</v>
      </c>
      <c r="B25" s="6" t="s">
        <v>75</v>
      </c>
      <c r="C25" s="7">
        <v>43671</v>
      </c>
      <c r="D25" s="8">
        <v>38</v>
      </c>
      <c r="E25" s="9" t="s">
        <v>40</v>
      </c>
      <c r="F25" s="8" t="s">
        <v>85</v>
      </c>
      <c r="G25" s="11" t="s">
        <v>86</v>
      </c>
      <c r="H25" s="8" t="str">
        <f>"000065"</f>
        <v>000065</v>
      </c>
      <c r="I25" s="7">
        <v>43122</v>
      </c>
      <c r="J25" s="8" t="str">
        <f>"000001"</f>
        <v>000001</v>
      </c>
      <c r="K25" s="7">
        <v>43191</v>
      </c>
      <c r="L25" s="8" t="str">
        <f>"000001"</f>
        <v>000001</v>
      </c>
      <c r="M25" s="7">
        <v>43191</v>
      </c>
      <c r="N25" s="8">
        <v>18</v>
      </c>
      <c r="O25" s="8" t="str">
        <f>"000377"</f>
        <v>000377</v>
      </c>
      <c r="P25" s="7">
        <v>43196</v>
      </c>
      <c r="Q25" s="12">
        <v>0.77800000000000002</v>
      </c>
      <c r="R25" s="12">
        <v>7.7799999999999994E-2</v>
      </c>
      <c r="S25" s="12">
        <v>0.70020000000000004</v>
      </c>
      <c r="T25" s="8">
        <v>126</v>
      </c>
      <c r="U25" s="7">
        <v>43671</v>
      </c>
      <c r="V25" s="8">
        <v>9886998316</v>
      </c>
      <c r="W25" s="11" t="s">
        <v>87</v>
      </c>
      <c r="X25" s="8" t="s">
        <v>34</v>
      </c>
      <c r="Y25" s="11" t="s">
        <v>35</v>
      </c>
      <c r="Z25" s="8" t="s">
        <v>88</v>
      </c>
      <c r="AA25" s="11" t="s">
        <v>89</v>
      </c>
      <c r="AB25" s="12">
        <f t="shared" si="1"/>
        <v>7.7800000000000005E-3</v>
      </c>
    </row>
    <row r="26" spans="1:28" s="4" customFormat="1" ht="13" x14ac:dyDescent="0.3">
      <c r="A26" s="5">
        <v>1281</v>
      </c>
      <c r="B26" s="6" t="s">
        <v>75</v>
      </c>
      <c r="C26" s="7">
        <v>43677</v>
      </c>
      <c r="D26" s="8">
        <v>38</v>
      </c>
      <c r="E26" s="9" t="s">
        <v>40</v>
      </c>
      <c r="F26" s="8" t="s">
        <v>90</v>
      </c>
      <c r="G26" s="11" t="s">
        <v>91</v>
      </c>
      <c r="H26" s="8" t="str">
        <f>"000002"</f>
        <v>000002</v>
      </c>
      <c r="I26" s="7">
        <v>42935</v>
      </c>
      <c r="J26" s="8" t="str">
        <f>"000024"</f>
        <v>000024</v>
      </c>
      <c r="K26" s="7">
        <v>43308</v>
      </c>
      <c r="L26" s="8" t="str">
        <f>"000025"</f>
        <v>000025</v>
      </c>
      <c r="M26" s="7">
        <v>43308</v>
      </c>
      <c r="N26" s="8">
        <v>17</v>
      </c>
      <c r="O26" s="8" t="str">
        <f>"004078"</f>
        <v>004078</v>
      </c>
      <c r="P26" s="7">
        <v>43672</v>
      </c>
      <c r="Q26" s="12">
        <v>4.9050799999999999</v>
      </c>
      <c r="R26" s="12">
        <v>0.20111000000000001</v>
      </c>
      <c r="S26" s="12">
        <v>4.70397</v>
      </c>
      <c r="T26" s="8">
        <v>136</v>
      </c>
      <c r="U26" s="7">
        <v>43677</v>
      </c>
      <c r="V26" s="8">
        <v>9845004432</v>
      </c>
      <c r="W26" s="11" t="s">
        <v>92</v>
      </c>
      <c r="X26" s="8" t="s">
        <v>67</v>
      </c>
      <c r="Y26" s="11" t="s">
        <v>68</v>
      </c>
      <c r="Z26" s="8" t="s">
        <v>38</v>
      </c>
      <c r="AA26" s="11" t="s">
        <v>39</v>
      </c>
      <c r="AB26" s="12">
        <f t="shared" si="1"/>
        <v>4.9050799999999999E-2</v>
      </c>
    </row>
    <row r="27" spans="1:28" s="4" customFormat="1" ht="13" x14ac:dyDescent="0.3">
      <c r="A27" s="5">
        <v>1282</v>
      </c>
      <c r="B27" s="6" t="s">
        <v>93</v>
      </c>
      <c r="C27" s="7">
        <v>43686</v>
      </c>
      <c r="D27" s="8">
        <v>38</v>
      </c>
      <c r="E27" s="9" t="s">
        <v>40</v>
      </c>
      <c r="F27" s="8" t="s">
        <v>94</v>
      </c>
      <c r="G27" s="11" t="s">
        <v>95</v>
      </c>
      <c r="H27" s="8" t="str">
        <f>"000054"</f>
        <v>000054</v>
      </c>
      <c r="I27" s="7">
        <v>43556</v>
      </c>
      <c r="J27" s="8" t="str">
        <f>"000011"</f>
        <v>000011</v>
      </c>
      <c r="K27" s="7">
        <v>43677</v>
      </c>
      <c r="L27" s="8" t="str">
        <f>"000011"</f>
        <v>000011</v>
      </c>
      <c r="M27" s="7">
        <v>43677</v>
      </c>
      <c r="N27" s="8">
        <v>16</v>
      </c>
      <c r="O27" s="8" t="str">
        <f>"004373"</f>
        <v>004373</v>
      </c>
      <c r="P27" s="7">
        <v>43684</v>
      </c>
      <c r="Q27" s="12">
        <v>158.73347000000001</v>
      </c>
      <c r="R27" s="12">
        <v>11.5457</v>
      </c>
      <c r="S27" s="12">
        <v>147.18777</v>
      </c>
      <c r="T27" s="8">
        <v>150</v>
      </c>
      <c r="U27" s="7">
        <v>43686</v>
      </c>
      <c r="V27" s="8">
        <v>9900881166</v>
      </c>
      <c r="W27" s="11" t="s">
        <v>96</v>
      </c>
      <c r="X27" s="8" t="s">
        <v>54</v>
      </c>
      <c r="Y27" s="11" t="s">
        <v>55</v>
      </c>
      <c r="Z27" s="8" t="s">
        <v>56</v>
      </c>
      <c r="AA27" s="11" t="s">
        <v>57</v>
      </c>
      <c r="AB27" s="12">
        <f t="shared" si="1"/>
        <v>1.5873347000000002</v>
      </c>
    </row>
    <row r="28" spans="1:28" s="4" customFormat="1" ht="13" x14ac:dyDescent="0.3">
      <c r="A28" s="5">
        <v>1283</v>
      </c>
      <c r="B28" s="6" t="s">
        <v>97</v>
      </c>
      <c r="C28" s="7">
        <v>43748</v>
      </c>
      <c r="D28" s="5">
        <v>38</v>
      </c>
      <c r="E28" s="9" t="s">
        <v>40</v>
      </c>
      <c r="F28" s="8" t="s">
        <v>98</v>
      </c>
      <c r="G28" s="9" t="s">
        <v>99</v>
      </c>
      <c r="H28" s="8" t="str">
        <f>"100001"</f>
        <v>100001</v>
      </c>
      <c r="I28" s="7">
        <v>43556</v>
      </c>
      <c r="J28" s="8" t="str">
        <f>"000019"</f>
        <v>000019</v>
      </c>
      <c r="K28" s="7">
        <v>43731</v>
      </c>
      <c r="L28" s="8" t="str">
        <f>"000019"</f>
        <v>000019</v>
      </c>
      <c r="M28" s="7">
        <v>43731</v>
      </c>
      <c r="N28" s="8">
        <v>16</v>
      </c>
      <c r="O28" s="8" t="str">
        <f>"005637"</f>
        <v>005637</v>
      </c>
      <c r="P28" s="7">
        <v>43741</v>
      </c>
      <c r="Q28" s="10">
        <v>24.500029999999999</v>
      </c>
      <c r="R28" s="10">
        <v>1.6511100000000001</v>
      </c>
      <c r="S28" s="10">
        <v>22.84892</v>
      </c>
      <c r="T28" s="8">
        <v>13</v>
      </c>
      <c r="U28" s="7">
        <v>43748</v>
      </c>
      <c r="V28" s="8">
        <v>8147574095</v>
      </c>
      <c r="W28" s="9" t="s">
        <v>100</v>
      </c>
      <c r="X28" s="8" t="s">
        <v>54</v>
      </c>
      <c r="Y28" s="9" t="s">
        <v>55</v>
      </c>
      <c r="Z28" s="8" t="s">
        <v>56</v>
      </c>
      <c r="AA28" s="9" t="s">
        <v>57</v>
      </c>
      <c r="AB28" s="10">
        <v>0.24500029999999998</v>
      </c>
    </row>
    <row r="29" spans="1:28" s="4" customFormat="1" ht="13" x14ac:dyDescent="0.3">
      <c r="A29" s="5">
        <v>1284</v>
      </c>
      <c r="B29" s="6" t="s">
        <v>97</v>
      </c>
      <c r="C29" s="7">
        <v>43749</v>
      </c>
      <c r="D29" s="5">
        <v>38</v>
      </c>
      <c r="E29" s="9" t="s">
        <v>40</v>
      </c>
      <c r="F29" s="8" t="s">
        <v>101</v>
      </c>
      <c r="G29" s="9" t="s">
        <v>102</v>
      </c>
      <c r="H29" s="8" t="str">
        <f>"000040"</f>
        <v>000040</v>
      </c>
      <c r="I29" s="7">
        <v>42201</v>
      </c>
      <c r="J29" s="8" t="str">
        <f>"000027"</f>
        <v>000027</v>
      </c>
      <c r="K29" s="7">
        <v>42247</v>
      </c>
      <c r="L29" s="8" t="str">
        <f>"000119"</f>
        <v>000119</v>
      </c>
      <c r="M29" s="7">
        <v>42247</v>
      </c>
      <c r="N29" s="8">
        <v>15</v>
      </c>
      <c r="O29" s="8" t="str">
        <f>"000387"</f>
        <v>000387</v>
      </c>
      <c r="P29" s="7">
        <v>42481</v>
      </c>
      <c r="Q29" s="10">
        <v>107.08896</v>
      </c>
      <c r="R29" s="10">
        <v>11.886950000000001</v>
      </c>
      <c r="S29" s="10">
        <v>95.202010000000001</v>
      </c>
      <c r="T29" s="8">
        <v>13</v>
      </c>
      <c r="U29" s="7">
        <v>43749</v>
      </c>
      <c r="V29" s="8">
        <v>9845511082</v>
      </c>
      <c r="W29" s="9" t="s">
        <v>103</v>
      </c>
      <c r="X29" s="8" t="s">
        <v>104</v>
      </c>
      <c r="Y29" s="9" t="s">
        <v>105</v>
      </c>
      <c r="Z29" s="8" t="s">
        <v>88</v>
      </c>
      <c r="AA29" s="9" t="s">
        <v>89</v>
      </c>
      <c r="AB29" s="10">
        <v>1.0708896000000001</v>
      </c>
    </row>
    <row r="30" spans="1:28" s="4" customFormat="1" ht="13" x14ac:dyDescent="0.3">
      <c r="A30" s="5">
        <v>1285</v>
      </c>
      <c r="B30" s="6" t="s">
        <v>97</v>
      </c>
      <c r="C30" s="7">
        <v>43766</v>
      </c>
      <c r="D30" s="5">
        <v>38</v>
      </c>
      <c r="E30" s="9" t="s">
        <v>40</v>
      </c>
      <c r="F30" s="8" t="s">
        <v>106</v>
      </c>
      <c r="G30" s="9" t="s">
        <v>107</v>
      </c>
      <c r="H30" s="8" t="str">
        <f>"000001"</f>
        <v>000001</v>
      </c>
      <c r="I30" s="7">
        <v>42829</v>
      </c>
      <c r="J30" s="8" t="str">
        <f>"000039"</f>
        <v>000039</v>
      </c>
      <c r="K30" s="7">
        <v>43339</v>
      </c>
      <c r="L30" s="8" t="str">
        <f>"000040"</f>
        <v>000040</v>
      </c>
      <c r="M30" s="7">
        <v>43339</v>
      </c>
      <c r="N30" s="8">
        <v>16</v>
      </c>
      <c r="O30" s="8" t="str">
        <f>"005951"</f>
        <v>005951</v>
      </c>
      <c r="P30" s="7">
        <v>43763</v>
      </c>
      <c r="Q30" s="10">
        <v>0.96514</v>
      </c>
      <c r="R30" s="10">
        <v>8.7830000000000005E-2</v>
      </c>
      <c r="S30" s="10">
        <v>0.87731000000000003</v>
      </c>
      <c r="T30" s="8">
        <v>13</v>
      </c>
      <c r="U30" s="7">
        <v>43766</v>
      </c>
      <c r="V30" s="8">
        <v>9845021612</v>
      </c>
      <c r="W30" s="9" t="s">
        <v>108</v>
      </c>
      <c r="X30" s="8" t="s">
        <v>109</v>
      </c>
      <c r="Y30" s="9" t="s">
        <v>110</v>
      </c>
      <c r="Z30" s="8" t="s">
        <v>38</v>
      </c>
      <c r="AA30" s="9" t="s">
        <v>39</v>
      </c>
      <c r="AB30" s="10">
        <v>9.6513999999999992E-3</v>
      </c>
    </row>
    <row r="31" spans="1:28" s="4" customFormat="1" ht="13" x14ac:dyDescent="0.3">
      <c r="A31" s="5">
        <v>1286</v>
      </c>
      <c r="B31" s="6" t="s">
        <v>97</v>
      </c>
      <c r="C31" s="7">
        <v>43768</v>
      </c>
      <c r="D31" s="5">
        <v>38</v>
      </c>
      <c r="E31" s="9" t="s">
        <v>40</v>
      </c>
      <c r="F31" s="8" t="s">
        <v>111</v>
      </c>
      <c r="G31" s="9" t="s">
        <v>112</v>
      </c>
      <c r="H31" s="8" t="str">
        <f>"000134"</f>
        <v>000134</v>
      </c>
      <c r="I31" s="7">
        <v>42439</v>
      </c>
      <c r="J31" s="8" t="str">
        <f>"000053"</f>
        <v>000053</v>
      </c>
      <c r="K31" s="7">
        <v>43654</v>
      </c>
      <c r="L31" s="8" t="str">
        <f>"000067"</f>
        <v>000067</v>
      </c>
      <c r="M31" s="7">
        <v>43654</v>
      </c>
      <c r="N31" s="8">
        <v>15</v>
      </c>
      <c r="O31" s="8" t="str">
        <f>"006009"</f>
        <v>006009</v>
      </c>
      <c r="P31" s="7">
        <v>43766</v>
      </c>
      <c r="Q31" s="10">
        <v>200.43156999999999</v>
      </c>
      <c r="R31" s="10">
        <v>22.749230000000001</v>
      </c>
      <c r="S31" s="10">
        <v>177.68234000000001</v>
      </c>
      <c r="T31" s="8">
        <v>13</v>
      </c>
      <c r="U31" s="7">
        <v>43768</v>
      </c>
      <c r="V31" s="8">
        <v>9999999999</v>
      </c>
      <c r="W31" s="9" t="s">
        <v>113</v>
      </c>
      <c r="X31" s="8" t="s">
        <v>54</v>
      </c>
      <c r="Y31" s="9" t="s">
        <v>55</v>
      </c>
      <c r="Z31" s="8" t="s">
        <v>88</v>
      </c>
      <c r="AA31" s="9" t="s">
        <v>89</v>
      </c>
      <c r="AB31" s="10">
        <v>2.0043156999999998</v>
      </c>
    </row>
    <row r="32" spans="1:28" s="4" customFormat="1" ht="13" x14ac:dyDescent="0.3">
      <c r="A32" s="5">
        <v>1287</v>
      </c>
      <c r="B32" s="6" t="s">
        <v>114</v>
      </c>
      <c r="C32" s="7">
        <v>43777</v>
      </c>
      <c r="D32" s="5">
        <v>38</v>
      </c>
      <c r="E32" s="9" t="s">
        <v>40</v>
      </c>
      <c r="F32" s="8" t="s">
        <v>46</v>
      </c>
      <c r="G32" s="9" t="s">
        <v>47</v>
      </c>
      <c r="H32" s="8" t="str">
        <f>"000029"</f>
        <v>000029</v>
      </c>
      <c r="I32" s="7">
        <v>42794</v>
      </c>
      <c r="J32" s="8" t="str">
        <f>"000103"</f>
        <v>000103</v>
      </c>
      <c r="K32" s="7">
        <v>43762</v>
      </c>
      <c r="L32" s="8" t="str">
        <f>"000103"</f>
        <v>000103</v>
      </c>
      <c r="M32" s="7">
        <v>43762</v>
      </c>
      <c r="N32" s="8">
        <v>16</v>
      </c>
      <c r="O32" s="8" t="str">
        <f>"006128"</f>
        <v>006128</v>
      </c>
      <c r="P32" s="7">
        <v>43776</v>
      </c>
      <c r="Q32" s="10">
        <v>1.6736</v>
      </c>
      <c r="R32" s="10">
        <v>0.21518999999999999</v>
      </c>
      <c r="S32" s="10">
        <v>1.45841</v>
      </c>
      <c r="T32" s="8">
        <v>13</v>
      </c>
      <c r="U32" s="7">
        <v>43777</v>
      </c>
      <c r="V32" s="8">
        <v>9448370460</v>
      </c>
      <c r="W32" s="9" t="s">
        <v>48</v>
      </c>
      <c r="X32" s="8" t="s">
        <v>29</v>
      </c>
      <c r="Y32" s="9" t="s">
        <v>30</v>
      </c>
      <c r="Z32" s="8" t="s">
        <v>38</v>
      </c>
      <c r="AA32" s="9" t="s">
        <v>39</v>
      </c>
      <c r="AB32" s="10">
        <v>1.6736000000000001E-2</v>
      </c>
    </row>
    <row r="33" spans="1:28" s="4" customFormat="1" ht="13" x14ac:dyDescent="0.3">
      <c r="A33" s="5">
        <v>1288</v>
      </c>
      <c r="B33" s="6" t="s">
        <v>114</v>
      </c>
      <c r="C33" s="7">
        <v>43777</v>
      </c>
      <c r="D33" s="5">
        <v>38</v>
      </c>
      <c r="E33" s="9" t="s">
        <v>40</v>
      </c>
      <c r="F33" s="8" t="s">
        <v>43</v>
      </c>
      <c r="G33" s="9" t="s">
        <v>44</v>
      </c>
      <c r="H33" s="8" t="str">
        <f>"000033"</f>
        <v>000033</v>
      </c>
      <c r="I33" s="7">
        <v>42794</v>
      </c>
      <c r="J33" s="8" t="str">
        <f>"000105"</f>
        <v>000105</v>
      </c>
      <c r="K33" s="7">
        <v>43762</v>
      </c>
      <c r="L33" s="8" t="str">
        <f>"000105"</f>
        <v>000105</v>
      </c>
      <c r="M33" s="7">
        <v>43762</v>
      </c>
      <c r="N33" s="8">
        <v>16</v>
      </c>
      <c r="O33" s="8" t="str">
        <f>"006130"</f>
        <v>006130</v>
      </c>
      <c r="P33" s="7">
        <v>43776</v>
      </c>
      <c r="Q33" s="10">
        <v>1.32</v>
      </c>
      <c r="R33" s="10">
        <v>0.1767</v>
      </c>
      <c r="S33" s="10">
        <v>1.1433</v>
      </c>
      <c r="T33" s="8">
        <v>13</v>
      </c>
      <c r="U33" s="7">
        <v>43777</v>
      </c>
      <c r="V33" s="8">
        <v>9448370460</v>
      </c>
      <c r="W33" s="9" t="s">
        <v>45</v>
      </c>
      <c r="X33" s="8" t="s">
        <v>29</v>
      </c>
      <c r="Y33" s="9" t="s">
        <v>30</v>
      </c>
      <c r="Z33" s="8" t="s">
        <v>38</v>
      </c>
      <c r="AA33" s="9" t="s">
        <v>39</v>
      </c>
      <c r="AB33" s="10">
        <v>1.32E-2</v>
      </c>
    </row>
    <row r="34" spans="1:28" s="4" customFormat="1" ht="13" x14ac:dyDescent="0.3">
      <c r="A34" s="5">
        <v>1289</v>
      </c>
      <c r="B34" s="6" t="s">
        <v>114</v>
      </c>
      <c r="C34" s="7">
        <v>43777</v>
      </c>
      <c r="D34" s="5">
        <v>38</v>
      </c>
      <c r="E34" s="9" t="s">
        <v>40</v>
      </c>
      <c r="F34" s="8" t="s">
        <v>49</v>
      </c>
      <c r="G34" s="9" t="s">
        <v>50</v>
      </c>
      <c r="H34" s="8" t="str">
        <f>"000030"</f>
        <v>000030</v>
      </c>
      <c r="I34" s="7">
        <v>42794</v>
      </c>
      <c r="J34" s="8" t="str">
        <f>"000106"</f>
        <v>000106</v>
      </c>
      <c r="K34" s="7">
        <v>43762</v>
      </c>
      <c r="L34" s="8" t="str">
        <f>"000106"</f>
        <v>000106</v>
      </c>
      <c r="M34" s="7">
        <v>43762</v>
      </c>
      <c r="N34" s="8">
        <v>16</v>
      </c>
      <c r="O34" s="8" t="str">
        <f>"006131"</f>
        <v>006131</v>
      </c>
      <c r="P34" s="7">
        <v>43776</v>
      </c>
      <c r="Q34" s="10">
        <v>1.8960699999999999</v>
      </c>
      <c r="R34" s="10">
        <v>0.23941000000000001</v>
      </c>
      <c r="S34" s="10">
        <v>1.65666</v>
      </c>
      <c r="T34" s="8">
        <v>13</v>
      </c>
      <c r="U34" s="7">
        <v>43777</v>
      </c>
      <c r="V34" s="8">
        <v>9448370460</v>
      </c>
      <c r="W34" s="9" t="s">
        <v>48</v>
      </c>
      <c r="X34" s="8" t="s">
        <v>29</v>
      </c>
      <c r="Y34" s="9" t="s">
        <v>30</v>
      </c>
      <c r="Z34" s="8" t="s">
        <v>38</v>
      </c>
      <c r="AA34" s="9" t="s">
        <v>39</v>
      </c>
      <c r="AB34" s="10">
        <v>1.89607E-2</v>
      </c>
    </row>
    <row r="35" spans="1:28" s="4" customFormat="1" ht="13" x14ac:dyDescent="0.3">
      <c r="A35" s="5">
        <v>1290</v>
      </c>
      <c r="B35" s="6" t="s">
        <v>114</v>
      </c>
      <c r="C35" s="7">
        <v>43777</v>
      </c>
      <c r="D35" s="5">
        <v>38</v>
      </c>
      <c r="E35" s="9" t="s">
        <v>40</v>
      </c>
      <c r="F35" s="8" t="s">
        <v>115</v>
      </c>
      <c r="G35" s="9" t="s">
        <v>116</v>
      </c>
      <c r="H35" s="8" t="str">
        <f>"000004"</f>
        <v>000004</v>
      </c>
      <c r="I35" s="7">
        <v>42935</v>
      </c>
      <c r="J35" s="8" t="str">
        <f>"000053"</f>
        <v>000053</v>
      </c>
      <c r="K35" s="7">
        <v>43365</v>
      </c>
      <c r="L35" s="8" t="str">
        <f>"000054"</f>
        <v>000054</v>
      </c>
      <c r="M35" s="7">
        <v>43365</v>
      </c>
      <c r="N35" s="8">
        <v>17</v>
      </c>
      <c r="O35" s="8" t="str">
        <f>"006102"</f>
        <v>006102</v>
      </c>
      <c r="P35" s="7">
        <v>43775</v>
      </c>
      <c r="Q35" s="10">
        <v>3.6099199999999998</v>
      </c>
      <c r="R35" s="10">
        <v>0.16481999999999999</v>
      </c>
      <c r="S35" s="10">
        <v>3.4451000000000001</v>
      </c>
      <c r="T35" s="8">
        <v>13</v>
      </c>
      <c r="U35" s="7">
        <v>43777</v>
      </c>
      <c r="V35" s="8">
        <v>9845004432</v>
      </c>
      <c r="W35" s="9" t="s">
        <v>92</v>
      </c>
      <c r="X35" s="8" t="s">
        <v>67</v>
      </c>
      <c r="Y35" s="9" t="s">
        <v>68</v>
      </c>
      <c r="Z35" s="8" t="s">
        <v>38</v>
      </c>
      <c r="AA35" s="9" t="s">
        <v>39</v>
      </c>
      <c r="AB35" s="10">
        <v>3.6099199999999998E-2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2020-01-28T11:44:47Z</dcterms:modified>
</cp:coreProperties>
</file>