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1" l="1"/>
  <c r="L20" i="1"/>
  <c r="J20" i="1"/>
  <c r="H20" i="1"/>
  <c r="O19" i="1"/>
  <c r="L19" i="1"/>
  <c r="J19" i="1"/>
  <c r="H19"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O11" i="1"/>
  <c r="L11" i="1"/>
  <c r="J11" i="1"/>
  <c r="H11"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<sst xmlns="http://schemas.openxmlformats.org/spreadsheetml/2006/main" count="204" uniqueCount="106">
  <si>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</si>
  <si>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</si>
  <si>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</si>
  <si>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</si>
  <si>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</si>
  <si>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</si>
  <si>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</si>
  <si>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</si>
  <si>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</si>
  <si>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</si>
  <si>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</si>
  <si>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</si>
  <si>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</si>
  <si>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</si>
  <si>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</si>
  <si>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</si>
  <si>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</si>
  <si>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</si>
  <si>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</si>
  <si>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</si>
  <si>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</si>
  <si>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</si>
  <si>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</si>
  <si>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</si>
  <si>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</si>
  <si>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</si>
  <si>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</si>
  <si>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</si>
  <si>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</si>
  <si>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</si>
  <si>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</si>
  <si>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</si>
  <si>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</si>
  <si>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</si>
  <si>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</si>
  <si>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Chokkasandra</t>
  </si>
  <si>
    <t>039-18-000040</t>
  </si>
  <si>
    <t xml:space="preserve">Providing fencing Grill work and other work to Indira Canteen in ward no.39 Chokkasandra. </t>
  </si>
  <si>
    <t>Sunil G</t>
  </si>
  <si>
    <t>P3106</t>
  </si>
  <si>
    <t>Nagarothana Works</t>
  </si>
  <si>
    <t>ddo463</t>
  </si>
  <si>
    <t xml:space="preserve"> Assistant Executive Engineer Peenya Industrial Area Dasarahalli Zone</t>
  </si>
  <si>
    <t>039-18-000042</t>
  </si>
  <si>
    <t xml:space="preserve">Providing pathway and kerb stones at Indira Canteen premises in ward no.39 Chokkasandra. </t>
  </si>
  <si>
    <t>039-18-000039</t>
  </si>
  <si>
    <t xml:space="preserve">Improvements to drains around Indira Canteen Premises in ward No.39 Chokkasandra </t>
  </si>
  <si>
    <t>Sathish P</t>
  </si>
  <si>
    <t>039-16-000001</t>
  </si>
  <si>
    <t>Operation and Maintenance of stree light at Ward No.39 Chokkasandra Package D-6</t>
  </si>
  <si>
    <t>A</t>
  </si>
  <si>
    <t xml:space="preserve">M/s Kusuma Electricals </t>
  </si>
  <si>
    <t>ddo466</t>
  </si>
  <si>
    <t xml:space="preserve"> Assistant Executive Engineer Electrical Dasarahalli Zone</t>
  </si>
  <si>
    <t>Operation and Maintenance of stree light at Ward No.39 Chokkasandra Package    D-6</t>
  </si>
  <si>
    <t>039-18-000023</t>
  </si>
  <si>
    <t>Improvements to roads and  drains at Chokkasandra old village in ward no 39 Chokkasandra</t>
  </si>
  <si>
    <t xml:space="preserve">Manjula K </t>
  </si>
  <si>
    <t>039-18-000041</t>
  </si>
  <si>
    <t xml:space="preserve">Providing water supply and construting SSM walls in Indira Canteen premises in ward no.39 Chokkasandra. </t>
  </si>
  <si>
    <t xml:space="preserve">Nandakumar R </t>
  </si>
  <si>
    <t>039-17-000006</t>
  </si>
  <si>
    <t>Desilting of Drain by using Tractor and Labour in ward no 39 chokkasandra PIA Sub division</t>
  </si>
  <si>
    <t>SHANKAR REDDY K</t>
  </si>
  <si>
    <t>August</t>
  </si>
  <si>
    <t>039-19-000002</t>
  </si>
  <si>
    <t>Providing LED Street Lights at Narayana Main roads cross roads and Surrounding area in ward No 39</t>
  </si>
  <si>
    <t>THE TECHNICAL MANAGER-2(BBMP)KRIDL</t>
  </si>
  <si>
    <t>P3111</t>
  </si>
  <si>
    <t>State Finance Commission Untied Grant Works</t>
  </si>
  <si>
    <t>039-17-000038</t>
  </si>
  <si>
    <t>Improvements and Development of Gruhalakshmi Layout cross roads in ward no 39 Chokkasandra</t>
  </si>
  <si>
    <t>KRIDL</t>
  </si>
  <si>
    <t>P0190</t>
  </si>
  <si>
    <t>Works sanctioned by Hon Mayor</t>
  </si>
  <si>
    <t>September</t>
  </si>
  <si>
    <t>039-18-000043</t>
  </si>
  <si>
    <t xml:space="preserve">Upgrading to Road and Drains at Narayanapura Slum Main and Cross Roads in Ward No 39 Chokkasandra </t>
  </si>
  <si>
    <t>B.Mohan Kumar</t>
  </si>
  <si>
    <t>P3158</t>
  </si>
  <si>
    <t>SIP Infrastructure Project works</t>
  </si>
  <si>
    <t>039-17-000012</t>
  </si>
  <si>
    <t>providing lighting system to KRS gowda park at HMT layout in ward no 39 PIA Sub division</t>
  </si>
  <si>
    <t>THE TECHNICAL MANAGER -2(BBMP) KRIDL</t>
  </si>
  <si>
    <t>P0311</t>
  </si>
  <si>
    <t>Landscape Development Of Parks/Medians/Boulevants and Circles(Janoodya Works)</t>
  </si>
  <si>
    <t>039-17-000010</t>
  </si>
  <si>
    <t xml:space="preserve"> providing path way lighting to 6th cross 4th Block near provision Store water tank park no 07 park no 06 park no 05 Gruhalakshmi water tank park at HMT layout chokkasandra w no 39</t>
  </si>
  <si>
    <t>THE TECHNICAL MANAGER-2(BBMP) KRIDL</t>
  </si>
  <si>
    <t>039-18-000012</t>
  </si>
  <si>
    <t>Providing water supply in New Extensions area in ward no 39 Chokkasandra</t>
  </si>
  <si>
    <t xml:space="preserve">KRIDL </t>
  </si>
  <si>
    <t>P3293</t>
  </si>
  <si>
    <t>14th Finance Commission Works - Drinking Water</t>
  </si>
  <si>
    <t>October</t>
  </si>
  <si>
    <t>November</t>
  </si>
  <si>
    <t>039-17-000011</t>
  </si>
  <si>
    <t>Provdiding and installing open Gym equipments in parks of chokkasandra w no 39</t>
  </si>
  <si>
    <t xml:space="preserve">KRIDL, </t>
  </si>
  <si>
    <t>ddo464</t>
  </si>
  <si>
    <t xml:space="preserve"> Assistant Executive Engineer Project - 1 Dasarahalli Zone</t>
  </si>
  <si>
    <t>December</t>
  </si>
  <si>
    <t>039-18-000011</t>
  </si>
  <si>
    <t>Repairs to DWCC center and providing Name boards and caution boards for SWM Works in ward No.39, Chokkasandra.</t>
  </si>
  <si>
    <t>P3298</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</si>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</sst>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workbookViewId="0">
      <selection activeCell="A2" sqref="A2:XFD20"/>
    </sheetView>
  </sheetViews>
  <sheetFormatPr defaultRowHeight="14.5" x14ac:dyDescent="0.35"/>
  <cols>
    <col min="1" max="1" width="5" bestFit="1" customWidth="1"/>
    <col min="2" max="2" width="6.26953125" bestFit="1" customWidth="1"/>
    <col min="3" max="3" width="9.54296875" bestFit="1" customWidth="1"/>
    <col min="5" max="5" width="11.17968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1291</v>
      </c>
      <c r="B2" s="6" t="s">
        <v>28</v>
      </c>
      <c r="C2" s="7">
        <v>43564</v>
      </c>
      <c r="D2" s="8">
        <v>39</v>
      </c>
      <c r="E2" s="9" t="s">
        <v>35</v>
      </c>
      <c r="F2" s="8" t="s">
        <v>36</v>
      </c>
      <c r="G2" s="9" t="s">
        <v>37</v>
      </c>
      <c r="H2" s="8" t="str">
        <f>"000255"</f>
        <v>000255</v>
      </c>
      <c r="I2" s="7">
        <v>43441</v>
      </c>
      <c r="J2" s="8" t="str">
        <f>"000044"</f>
        <v>000044</v>
      </c>
      <c r="K2" s="7">
        <v>43456</v>
      </c>
      <c r="L2" s="8" t="str">
        <f>"000284"</f>
        <v>000284</v>
      </c>
      <c r="M2" s="7">
        <v>43472</v>
      </c>
      <c r="N2" s="8">
        <v>18</v>
      </c>
      <c r="O2" s="8" t="str">
        <f>"000069"</f>
        <v>000069</v>
      </c>
      <c r="P2" s="7">
        <v>43560</v>
      </c>
      <c r="Q2" s="10">
        <v>4.94815</v>
      </c>
      <c r="R2" s="10">
        <v>0.20041999999999999</v>
      </c>
      <c r="S2" s="10">
        <v>4.7477299999999998</v>
      </c>
      <c r="T2" s="8">
        <v>6</v>
      </c>
      <c r="U2" s="7">
        <v>43564</v>
      </c>
      <c r="V2" s="8">
        <v>9980806791</v>
      </c>
      <c r="W2" s="9" t="s">
        <v>38</v>
      </c>
      <c r="X2" s="8" t="s">
        <v>39</v>
      </c>
      <c r="Y2" s="9" t="s">
        <v>40</v>
      </c>
      <c r="Z2" s="8" t="s">
        <v>41</v>
      </c>
      <c r="AA2" s="9" t="s">
        <v>42</v>
      </c>
      <c r="AB2" s="10">
        <f t="shared" ref="AB2:AB9" si="0">Q2/100</f>
        <v>4.9481499999999998E-2</v>
      </c>
    </row>
    <row r="3" spans="1:28" s="4" customFormat="1" ht="13" x14ac:dyDescent="0.3">
      <c r="A3" s="5">
        <v>1292</v>
      </c>
      <c r="B3" s="6" t="s">
        <v>28</v>
      </c>
      <c r="C3" s="7">
        <v>43564</v>
      </c>
      <c r="D3" s="8">
        <v>39</v>
      </c>
      <c r="E3" s="9" t="s">
        <v>35</v>
      </c>
      <c r="F3" s="8" t="s">
        <v>43</v>
      </c>
      <c r="G3" s="9" t="s">
        <v>44</v>
      </c>
      <c r="H3" s="8" t="str">
        <f>"000254"</f>
        <v>000254</v>
      </c>
      <c r="I3" s="7">
        <v>43441</v>
      </c>
      <c r="J3" s="8" t="str">
        <f>"000045"</f>
        <v>000045</v>
      </c>
      <c r="K3" s="7">
        <v>43456</v>
      </c>
      <c r="L3" s="8" t="str">
        <f>"000285"</f>
        <v>000285</v>
      </c>
      <c r="M3" s="7">
        <v>43472</v>
      </c>
      <c r="N3" s="8">
        <v>18</v>
      </c>
      <c r="O3" s="8" t="str">
        <f>"000070"</f>
        <v>000070</v>
      </c>
      <c r="P3" s="7">
        <v>43560</v>
      </c>
      <c r="Q3" s="10">
        <v>2.9515500000000001</v>
      </c>
      <c r="R3" s="10">
        <v>0.12719</v>
      </c>
      <c r="S3" s="10">
        <v>2.82436</v>
      </c>
      <c r="T3" s="8">
        <v>6</v>
      </c>
      <c r="U3" s="7">
        <v>43564</v>
      </c>
      <c r="V3" s="8">
        <v>9980806791</v>
      </c>
      <c r="W3" s="9" t="s">
        <v>38</v>
      </c>
      <c r="X3" s="8" t="s">
        <v>39</v>
      </c>
      <c r="Y3" s="9" t="s">
        <v>40</v>
      </c>
      <c r="Z3" s="8" t="s">
        <v>41</v>
      </c>
      <c r="AA3" s="9" t="s">
        <v>42</v>
      </c>
      <c r="AB3" s="10">
        <f t="shared" si="0"/>
        <v>2.95155E-2</v>
      </c>
    </row>
    <row r="4" spans="1:28" s="4" customFormat="1" ht="13" x14ac:dyDescent="0.3">
      <c r="A4" s="5">
        <v>1293</v>
      </c>
      <c r="B4" s="6" t="s">
        <v>28</v>
      </c>
      <c r="C4" s="7">
        <v>43564</v>
      </c>
      <c r="D4" s="8">
        <v>39</v>
      </c>
      <c r="E4" s="9" t="s">
        <v>35</v>
      </c>
      <c r="F4" s="8" t="s">
        <v>45</v>
      </c>
      <c r="G4" s="9" t="s">
        <v>46</v>
      </c>
      <c r="H4" s="8" t="str">
        <f>"000252"</f>
        <v>000252</v>
      </c>
      <c r="I4" s="7">
        <v>43441</v>
      </c>
      <c r="J4" s="8" t="str">
        <f>"000046"</f>
        <v>000046</v>
      </c>
      <c r="K4" s="7">
        <v>43456</v>
      </c>
      <c r="L4" s="8" t="str">
        <f>"000283"</f>
        <v>000283</v>
      </c>
      <c r="M4" s="7">
        <v>43470</v>
      </c>
      <c r="N4" s="8">
        <v>18</v>
      </c>
      <c r="O4" s="8" t="str">
        <f>"000071"</f>
        <v>000071</v>
      </c>
      <c r="P4" s="7">
        <v>43560</v>
      </c>
      <c r="Q4" s="10">
        <v>4.7764699999999998</v>
      </c>
      <c r="R4" s="10">
        <v>0.21371999999999999</v>
      </c>
      <c r="S4" s="10">
        <v>4.5627500000000003</v>
      </c>
      <c r="T4" s="8">
        <v>6</v>
      </c>
      <c r="U4" s="7">
        <v>43564</v>
      </c>
      <c r="V4" s="8">
        <v>9845615113</v>
      </c>
      <c r="W4" s="9" t="s">
        <v>47</v>
      </c>
      <c r="X4" s="8" t="s">
        <v>39</v>
      </c>
      <c r="Y4" s="9" t="s">
        <v>40</v>
      </c>
      <c r="Z4" s="8" t="s">
        <v>41</v>
      </c>
      <c r="AA4" s="9" t="s">
        <v>42</v>
      </c>
      <c r="AB4" s="10">
        <f t="shared" si="0"/>
        <v>4.77647E-2</v>
      </c>
    </row>
    <row r="5" spans="1:28" s="4" customFormat="1" ht="13" x14ac:dyDescent="0.3">
      <c r="A5" s="5">
        <v>1294</v>
      </c>
      <c r="B5" s="6" t="s">
        <v>28</v>
      </c>
      <c r="C5" s="7">
        <v>43567</v>
      </c>
      <c r="D5" s="8">
        <v>39</v>
      </c>
      <c r="E5" s="9" t="s">
        <v>35</v>
      </c>
      <c r="F5" s="8" t="s">
        <v>48</v>
      </c>
      <c r="G5" s="9" t="s">
        <v>49</v>
      </c>
      <c r="H5" s="8" t="str">
        <f>"0012"</f>
        <v>0012</v>
      </c>
      <c r="I5" s="7" t="s">
        <v>50</v>
      </c>
      <c r="J5" s="8" t="str">
        <f>"000015"</f>
        <v>000015</v>
      </c>
      <c r="K5" s="7">
        <v>43105</v>
      </c>
      <c r="L5" s="8" t="str">
        <f>"000014"</f>
        <v>000014</v>
      </c>
      <c r="M5" s="7">
        <v>43105</v>
      </c>
      <c r="N5" s="8">
        <v>16</v>
      </c>
      <c r="O5" s="8" t="str">
        <f>"003742"</f>
        <v>003742</v>
      </c>
      <c r="P5" s="7">
        <v>43294</v>
      </c>
      <c r="Q5" s="10">
        <v>8.9204600000000003</v>
      </c>
      <c r="R5" s="10">
        <v>0.97855999999999999</v>
      </c>
      <c r="S5" s="10">
        <v>7.9419000000000004</v>
      </c>
      <c r="T5" s="8">
        <v>17</v>
      </c>
      <c r="U5" s="7">
        <v>43567</v>
      </c>
      <c r="V5" s="8">
        <v>9880467865</v>
      </c>
      <c r="W5" s="9" t="s">
        <v>51</v>
      </c>
      <c r="X5" s="8" t="s">
        <v>29</v>
      </c>
      <c r="Y5" s="9" t="s">
        <v>30</v>
      </c>
      <c r="Z5" s="8" t="s">
        <v>52</v>
      </c>
      <c r="AA5" s="9" t="s">
        <v>53</v>
      </c>
      <c r="AB5" s="10">
        <f t="shared" si="0"/>
        <v>8.9204600000000009E-2</v>
      </c>
    </row>
    <row r="6" spans="1:28" s="4" customFormat="1" ht="13" x14ac:dyDescent="0.3">
      <c r="A6" s="5">
        <v>1295</v>
      </c>
      <c r="B6" s="6" t="s">
        <v>28</v>
      </c>
      <c r="C6" s="7">
        <v>43575</v>
      </c>
      <c r="D6" s="8">
        <v>39</v>
      </c>
      <c r="E6" s="9" t="s">
        <v>35</v>
      </c>
      <c r="F6" s="8" t="s">
        <v>48</v>
      </c>
      <c r="G6" s="9" t="s">
        <v>49</v>
      </c>
      <c r="H6" s="8" t="str">
        <f>"0012"</f>
        <v>0012</v>
      </c>
      <c r="I6" s="7" t="s">
        <v>50</v>
      </c>
      <c r="J6" s="8" t="str">
        <f>"000015"</f>
        <v>000015</v>
      </c>
      <c r="K6" s="7">
        <v>43105</v>
      </c>
      <c r="L6" s="8" t="str">
        <f>"000014"</f>
        <v>000014</v>
      </c>
      <c r="M6" s="7">
        <v>43105</v>
      </c>
      <c r="N6" s="8">
        <v>16</v>
      </c>
      <c r="O6" s="8" t="str">
        <f>"003742"</f>
        <v>003742</v>
      </c>
      <c r="P6" s="7">
        <v>43294</v>
      </c>
      <c r="Q6" s="10">
        <v>6.3717600000000001</v>
      </c>
      <c r="R6" s="10">
        <v>0.82486000000000004</v>
      </c>
      <c r="S6" s="10">
        <v>5.5468999999999999</v>
      </c>
      <c r="T6" s="8">
        <v>20</v>
      </c>
      <c r="U6" s="7">
        <v>43575</v>
      </c>
      <c r="V6" s="8">
        <v>9880467865</v>
      </c>
      <c r="W6" s="9" t="s">
        <v>51</v>
      </c>
      <c r="X6" s="8" t="s">
        <v>29</v>
      </c>
      <c r="Y6" s="9" t="s">
        <v>30</v>
      </c>
      <c r="Z6" s="8" t="s">
        <v>52</v>
      </c>
      <c r="AA6" s="9" t="s">
        <v>53</v>
      </c>
      <c r="AB6" s="10">
        <f t="shared" si="0"/>
        <v>6.3717599999999999E-2</v>
      </c>
    </row>
    <row r="7" spans="1:28" s="4" customFormat="1" ht="13" x14ac:dyDescent="0.3">
      <c r="A7" s="5">
        <v>1296</v>
      </c>
      <c r="B7" s="6" t="s">
        <v>34</v>
      </c>
      <c r="C7" s="7">
        <v>43598</v>
      </c>
      <c r="D7" s="8">
        <v>39</v>
      </c>
      <c r="E7" s="9" t="s">
        <v>35</v>
      </c>
      <c r="F7" s="8" t="s">
        <v>58</v>
      </c>
      <c r="G7" s="9" t="s">
        <v>59</v>
      </c>
      <c r="H7" s="8" t="str">
        <f>"000253"</f>
        <v>000253</v>
      </c>
      <c r="I7" s="7">
        <v>43441</v>
      </c>
      <c r="J7" s="8" t="str">
        <f>"000047"</f>
        <v>000047</v>
      </c>
      <c r="K7" s="7">
        <v>43456</v>
      </c>
      <c r="L7" s="8" t="str">
        <f>"000282"</f>
        <v>000282</v>
      </c>
      <c r="M7" s="7">
        <v>43470</v>
      </c>
      <c r="N7" s="8">
        <v>18</v>
      </c>
      <c r="O7" s="8" t="str">
        <f>"001382"</f>
        <v>001382</v>
      </c>
      <c r="P7" s="7">
        <v>43593</v>
      </c>
      <c r="Q7" s="10">
        <v>4.9784699999999997</v>
      </c>
      <c r="R7" s="10">
        <v>0.21562000000000001</v>
      </c>
      <c r="S7" s="10">
        <v>4.7628500000000003</v>
      </c>
      <c r="T7" s="8">
        <v>42</v>
      </c>
      <c r="U7" s="7">
        <v>43598</v>
      </c>
      <c r="V7" s="8">
        <v>9886898231</v>
      </c>
      <c r="W7" s="9" t="s">
        <v>60</v>
      </c>
      <c r="X7" s="8" t="s">
        <v>39</v>
      </c>
      <c r="Y7" s="9" t="s">
        <v>40</v>
      </c>
      <c r="Z7" s="8" t="s">
        <v>41</v>
      </c>
      <c r="AA7" s="9" t="s">
        <v>42</v>
      </c>
      <c r="AB7" s="10">
        <f t="shared" si="0"/>
        <v>4.9784699999999994E-2</v>
      </c>
    </row>
    <row r="8" spans="1:28" s="4" customFormat="1" ht="13" x14ac:dyDescent="0.3">
      <c r="A8" s="5">
        <v>1297</v>
      </c>
      <c r="B8" s="6" t="s">
        <v>34</v>
      </c>
      <c r="C8" s="7">
        <v>43602</v>
      </c>
      <c r="D8" s="8">
        <v>39</v>
      </c>
      <c r="E8" s="9" t="s">
        <v>35</v>
      </c>
      <c r="F8" s="8" t="s">
        <v>61</v>
      </c>
      <c r="G8" s="9" t="s">
        <v>62</v>
      </c>
      <c r="H8" s="8" t="str">
        <f>"000107"</f>
        <v>000107</v>
      </c>
      <c r="I8" s="7">
        <v>42906</v>
      </c>
      <c r="J8" s="8" t="str">
        <f>"000003"</f>
        <v>000003</v>
      </c>
      <c r="K8" s="7">
        <v>42989</v>
      </c>
      <c r="L8" s="8" t="str">
        <f>"000008"</f>
        <v>000008</v>
      </c>
      <c r="M8" s="7">
        <v>42990</v>
      </c>
      <c r="N8" s="8">
        <v>17</v>
      </c>
      <c r="O8" s="8" t="str">
        <f>"001536"</f>
        <v>001536</v>
      </c>
      <c r="P8" s="7">
        <v>43599</v>
      </c>
      <c r="Q8" s="10">
        <v>13.977</v>
      </c>
      <c r="R8" s="10">
        <v>0.29352</v>
      </c>
      <c r="S8" s="10">
        <v>13.683479999999999</v>
      </c>
      <c r="T8" s="8">
        <v>49</v>
      </c>
      <c r="U8" s="7">
        <v>43602</v>
      </c>
      <c r="V8" s="8">
        <v>9880650463</v>
      </c>
      <c r="W8" s="9" t="s">
        <v>63</v>
      </c>
      <c r="X8" s="8" t="s">
        <v>32</v>
      </c>
      <c r="Y8" s="9" t="s">
        <v>33</v>
      </c>
      <c r="Z8" s="8" t="s">
        <v>41</v>
      </c>
      <c r="AA8" s="9" t="s">
        <v>42</v>
      </c>
      <c r="AB8" s="10">
        <f t="shared" si="0"/>
        <v>0.13977000000000001</v>
      </c>
    </row>
    <row r="9" spans="1:28" s="4" customFormat="1" ht="13" x14ac:dyDescent="0.3">
      <c r="A9" s="5">
        <v>1298</v>
      </c>
      <c r="B9" s="6" t="s">
        <v>34</v>
      </c>
      <c r="C9" s="7">
        <v>43606</v>
      </c>
      <c r="D9" s="8">
        <v>39</v>
      </c>
      <c r="E9" s="9" t="s">
        <v>35</v>
      </c>
      <c r="F9" s="8" t="s">
        <v>48</v>
      </c>
      <c r="G9" s="9" t="s">
        <v>49</v>
      </c>
      <c r="H9" s="8" t="str">
        <f>"0012"</f>
        <v>0012</v>
      </c>
      <c r="I9" s="7" t="s">
        <v>50</v>
      </c>
      <c r="J9" s="8" t="str">
        <f>"000015"</f>
        <v>000015</v>
      </c>
      <c r="K9" s="7">
        <v>43105</v>
      </c>
      <c r="L9" s="8" t="str">
        <f>"000014"</f>
        <v>000014</v>
      </c>
      <c r="M9" s="7">
        <v>43105</v>
      </c>
      <c r="N9" s="8">
        <v>16</v>
      </c>
      <c r="O9" s="8" t="str">
        <f>"003742"</f>
        <v>003742</v>
      </c>
      <c r="P9" s="7">
        <v>43294</v>
      </c>
      <c r="Q9" s="10">
        <v>2.5487000000000002</v>
      </c>
      <c r="R9" s="10">
        <v>0.32100000000000001</v>
      </c>
      <c r="S9" s="10">
        <v>2.2277</v>
      </c>
      <c r="T9" s="8">
        <v>55</v>
      </c>
      <c r="U9" s="7">
        <v>43606</v>
      </c>
      <c r="V9" s="8">
        <v>9880467865</v>
      </c>
      <c r="W9" s="9" t="s">
        <v>51</v>
      </c>
      <c r="X9" s="8" t="s">
        <v>29</v>
      </c>
      <c r="Y9" s="9" t="s">
        <v>30</v>
      </c>
      <c r="Z9" s="8" t="s">
        <v>52</v>
      </c>
      <c r="AA9" s="9" t="s">
        <v>53</v>
      </c>
      <c r="AB9" s="10">
        <f t="shared" si="0"/>
        <v>2.5487000000000003E-2</v>
      </c>
    </row>
    <row r="10" spans="1:28" s="4" customFormat="1" ht="13" x14ac:dyDescent="0.3">
      <c r="A10" s="5">
        <v>1299</v>
      </c>
      <c r="B10" s="6" t="s">
        <v>31</v>
      </c>
      <c r="C10" s="7">
        <v>43623</v>
      </c>
      <c r="D10" s="8">
        <v>39</v>
      </c>
      <c r="E10" s="9" t="s">
        <v>35</v>
      </c>
      <c r="F10" s="8" t="s">
        <v>48</v>
      </c>
      <c r="G10" s="9" t="s">
        <v>54</v>
      </c>
      <c r="H10" s="8" t="str">
        <f>"0012"</f>
        <v>0012</v>
      </c>
      <c r="I10" s="7" t="s">
        <v>50</v>
      </c>
      <c r="J10" s="8" t="str">
        <f>"000015"</f>
        <v>000015</v>
      </c>
      <c r="K10" s="7">
        <v>43105</v>
      </c>
      <c r="L10" s="8" t="str">
        <f>"000014"</f>
        <v>000014</v>
      </c>
      <c r="M10" s="7">
        <v>43105</v>
      </c>
      <c r="N10" s="8">
        <v>16</v>
      </c>
      <c r="O10" s="8" t="str">
        <f>"003742"</f>
        <v>003742</v>
      </c>
      <c r="P10" s="7">
        <v>43294</v>
      </c>
      <c r="Q10" s="10">
        <v>3.8230499999999998</v>
      </c>
      <c r="R10" s="10">
        <v>0.50461999999999996</v>
      </c>
      <c r="S10" s="10">
        <v>3.3184300000000002</v>
      </c>
      <c r="T10" s="8">
        <v>73</v>
      </c>
      <c r="U10" s="7">
        <v>43623</v>
      </c>
      <c r="V10" s="8">
        <v>9880467865</v>
      </c>
      <c r="W10" s="9" t="s">
        <v>51</v>
      </c>
      <c r="X10" s="8" t="s">
        <v>29</v>
      </c>
      <c r="Y10" s="9" t="s">
        <v>30</v>
      </c>
      <c r="Z10" s="8" t="s">
        <v>52</v>
      </c>
      <c r="AA10" s="9" t="s">
        <v>53</v>
      </c>
      <c r="AB10" s="10">
        <v>3.8230500000000001E-2</v>
      </c>
    </row>
    <row r="11" spans="1:28" s="4" customFormat="1" ht="13" x14ac:dyDescent="0.3">
      <c r="A11" s="5">
        <v>1300</v>
      </c>
      <c r="B11" s="6" t="s">
        <v>31</v>
      </c>
      <c r="C11" s="7">
        <v>43628</v>
      </c>
      <c r="D11" s="8">
        <v>39</v>
      </c>
      <c r="E11" s="9" t="s">
        <v>35</v>
      </c>
      <c r="F11" s="8" t="s">
        <v>55</v>
      </c>
      <c r="G11" s="9" t="s">
        <v>56</v>
      </c>
      <c r="H11" s="8" t="str">
        <f>"000284"</f>
        <v>000284</v>
      </c>
      <c r="I11" s="7">
        <v>43173</v>
      </c>
      <c r="J11" s="8" t="str">
        <f>"000032"</f>
        <v>000032</v>
      </c>
      <c r="K11" s="7">
        <v>43368</v>
      </c>
      <c r="L11" s="8" t="str">
        <f>"000201"</f>
        <v>000201</v>
      </c>
      <c r="M11" s="7">
        <v>42916</v>
      </c>
      <c r="N11" s="8">
        <v>18</v>
      </c>
      <c r="O11" s="8" t="str">
        <f>"002478"</f>
        <v>002478</v>
      </c>
      <c r="P11" s="7">
        <v>43622</v>
      </c>
      <c r="Q11" s="10">
        <v>23.75976</v>
      </c>
      <c r="R11" s="10">
        <v>1.94689</v>
      </c>
      <c r="S11" s="10">
        <v>21.81287</v>
      </c>
      <c r="T11" s="8">
        <v>76</v>
      </c>
      <c r="U11" s="7">
        <v>43628</v>
      </c>
      <c r="V11" s="8">
        <v>9036033962</v>
      </c>
      <c r="W11" s="9" t="s">
        <v>57</v>
      </c>
      <c r="X11" s="8" t="s">
        <v>32</v>
      </c>
      <c r="Y11" s="9" t="s">
        <v>33</v>
      </c>
      <c r="Z11" s="8" t="s">
        <v>41</v>
      </c>
      <c r="AA11" s="9" t="s">
        <v>42</v>
      </c>
      <c r="AB11" s="10">
        <v>0.23759759999999999</v>
      </c>
    </row>
    <row r="12" spans="1:28" s="4" customFormat="1" ht="13" x14ac:dyDescent="0.3">
      <c r="A12" s="5">
        <v>1301</v>
      </c>
      <c r="B12" s="6" t="s">
        <v>64</v>
      </c>
      <c r="C12" s="7">
        <v>43682</v>
      </c>
      <c r="D12" s="8">
        <v>39</v>
      </c>
      <c r="E12" s="9" t="s">
        <v>35</v>
      </c>
      <c r="F12" s="8" t="s">
        <v>65</v>
      </c>
      <c r="G12" s="11" t="s">
        <v>66</v>
      </c>
      <c r="H12" s="8" t="str">
        <f>"000030"</f>
        <v>000030</v>
      </c>
      <c r="I12" s="7">
        <v>43371</v>
      </c>
      <c r="J12" s="8" t="str">
        <f>"000011"</f>
        <v>000011</v>
      </c>
      <c r="K12" s="7">
        <v>43634</v>
      </c>
      <c r="L12" s="8" t="str">
        <f>"000011"</f>
        <v>000011</v>
      </c>
      <c r="M12" s="7">
        <v>43634</v>
      </c>
      <c r="N12" s="8">
        <v>19</v>
      </c>
      <c r="O12" s="8" t="str">
        <f>"004216"</f>
        <v>004216</v>
      </c>
      <c r="P12" s="7">
        <v>43679</v>
      </c>
      <c r="Q12" s="12">
        <v>1.64594</v>
      </c>
      <c r="R12" s="12">
        <v>0.16275999999999999</v>
      </c>
      <c r="S12" s="12">
        <v>1.4831799999999999</v>
      </c>
      <c r="T12" s="8">
        <v>143</v>
      </c>
      <c r="U12" s="7">
        <v>43682</v>
      </c>
      <c r="V12" s="8">
        <v>9986313631</v>
      </c>
      <c r="W12" s="11" t="s">
        <v>67</v>
      </c>
      <c r="X12" s="8" t="s">
        <v>68</v>
      </c>
      <c r="Y12" s="11" t="s">
        <v>69</v>
      </c>
      <c r="Z12" s="8" t="s">
        <v>52</v>
      </c>
      <c r="AA12" s="11" t="s">
        <v>53</v>
      </c>
      <c r="AB12" s="12">
        <f t="shared" ref="AB12:AB17" si="1">Q12/100</f>
        <v>1.6459399999999999E-2</v>
      </c>
    </row>
    <row r="13" spans="1:28" s="4" customFormat="1" ht="13" x14ac:dyDescent="0.3">
      <c r="A13" s="5">
        <v>1302</v>
      </c>
      <c r="B13" s="6" t="s">
        <v>64</v>
      </c>
      <c r="C13" s="7">
        <v>43707</v>
      </c>
      <c r="D13" s="8">
        <v>39</v>
      </c>
      <c r="E13" s="9" t="s">
        <v>35</v>
      </c>
      <c r="F13" s="8" t="s">
        <v>70</v>
      </c>
      <c r="G13" s="11" t="s">
        <v>71</v>
      </c>
      <c r="H13" s="8" t="str">
        <f>"000197"</f>
        <v>000197</v>
      </c>
      <c r="I13" s="7">
        <v>43120</v>
      </c>
      <c r="J13" s="8" t="str">
        <f>"000034"</f>
        <v>000034</v>
      </c>
      <c r="K13" s="7">
        <v>43189</v>
      </c>
      <c r="L13" s="8" t="str">
        <f>"000145"</f>
        <v>000145</v>
      </c>
      <c r="M13" s="7">
        <v>43189</v>
      </c>
      <c r="N13" s="8">
        <v>17</v>
      </c>
      <c r="O13" s="8" t="str">
        <f>"004633"</f>
        <v>004633</v>
      </c>
      <c r="P13" s="7">
        <v>43696</v>
      </c>
      <c r="Q13" s="12">
        <v>99.875259999999997</v>
      </c>
      <c r="R13" s="12">
        <v>11.00155</v>
      </c>
      <c r="S13" s="12">
        <v>88.873710000000003</v>
      </c>
      <c r="T13" s="8">
        <v>173</v>
      </c>
      <c r="U13" s="7">
        <v>43707</v>
      </c>
      <c r="V13" s="8">
        <v>9845736688</v>
      </c>
      <c r="W13" s="11" t="s">
        <v>72</v>
      </c>
      <c r="X13" s="8" t="s">
        <v>73</v>
      </c>
      <c r="Y13" s="11" t="s">
        <v>74</v>
      </c>
      <c r="Z13" s="8" t="s">
        <v>41</v>
      </c>
      <c r="AA13" s="11" t="s">
        <v>42</v>
      </c>
      <c r="AB13" s="12">
        <f t="shared" si="1"/>
        <v>0.99875259999999999</v>
      </c>
    </row>
    <row r="14" spans="1:28" s="4" customFormat="1" ht="13" x14ac:dyDescent="0.3">
      <c r="A14" s="5">
        <v>1303</v>
      </c>
      <c r="B14" s="6" t="s">
        <v>75</v>
      </c>
      <c r="C14" s="7">
        <v>43721</v>
      </c>
      <c r="D14" s="8">
        <v>39</v>
      </c>
      <c r="E14" s="9" t="s">
        <v>35</v>
      </c>
      <c r="F14" s="8" t="s">
        <v>76</v>
      </c>
      <c r="G14" s="11" t="s">
        <v>77</v>
      </c>
      <c r="H14" s="8" t="str">
        <f>"000281"</f>
        <v>000281</v>
      </c>
      <c r="I14" s="7">
        <v>43448</v>
      </c>
      <c r="J14" s="8" t="str">
        <f>"000006"</f>
        <v>000006</v>
      </c>
      <c r="K14" s="7">
        <v>43677</v>
      </c>
      <c r="L14" s="8" t="str">
        <f>"000104"</f>
        <v>000104</v>
      </c>
      <c r="M14" s="7">
        <v>43682</v>
      </c>
      <c r="N14" s="8">
        <v>18</v>
      </c>
      <c r="O14" s="8" t="str">
        <f>"005093"</f>
        <v>005093</v>
      </c>
      <c r="P14" s="7">
        <v>43720</v>
      </c>
      <c r="Q14" s="12">
        <v>98.497470000000007</v>
      </c>
      <c r="R14" s="12">
        <v>5.0721299999999996</v>
      </c>
      <c r="S14" s="12">
        <v>93.425340000000006</v>
      </c>
      <c r="T14" s="8">
        <v>185</v>
      </c>
      <c r="U14" s="7">
        <v>43721</v>
      </c>
      <c r="V14" s="8">
        <v>9731223456</v>
      </c>
      <c r="W14" s="11" t="s">
        <v>78</v>
      </c>
      <c r="X14" s="8" t="s">
        <v>79</v>
      </c>
      <c r="Y14" s="11" t="s">
        <v>80</v>
      </c>
      <c r="Z14" s="8" t="s">
        <v>41</v>
      </c>
      <c r="AA14" s="11" t="s">
        <v>42</v>
      </c>
      <c r="AB14" s="12">
        <f t="shared" si="1"/>
        <v>0.98497470000000009</v>
      </c>
    </row>
    <row r="15" spans="1:28" s="4" customFormat="1" ht="13" x14ac:dyDescent="0.3">
      <c r="A15" s="5">
        <v>1304</v>
      </c>
      <c r="B15" s="6" t="s">
        <v>75</v>
      </c>
      <c r="C15" s="7">
        <v>43732</v>
      </c>
      <c r="D15" s="8">
        <v>39</v>
      </c>
      <c r="E15" s="9" t="s">
        <v>35</v>
      </c>
      <c r="F15" s="8" t="s">
        <v>81</v>
      </c>
      <c r="G15" s="11" t="s">
        <v>82</v>
      </c>
      <c r="H15" s="8" t="str">
        <f>"000012"</f>
        <v>000012</v>
      </c>
      <c r="I15" s="7">
        <v>43191</v>
      </c>
      <c r="J15" s="8" t="str">
        <f>"000003"</f>
        <v>000003</v>
      </c>
      <c r="K15" s="7">
        <v>43206</v>
      </c>
      <c r="L15" s="8" t="str">
        <f>"000003"</f>
        <v>000003</v>
      </c>
      <c r="M15" s="7">
        <v>43206</v>
      </c>
      <c r="N15" s="8">
        <v>17</v>
      </c>
      <c r="O15" s="8" t="str">
        <f>"005330"</f>
        <v>005330</v>
      </c>
      <c r="P15" s="7">
        <v>43729</v>
      </c>
      <c r="Q15" s="12">
        <v>11.35492</v>
      </c>
      <c r="R15" s="12">
        <v>0.91981999999999997</v>
      </c>
      <c r="S15" s="12">
        <v>10.4351</v>
      </c>
      <c r="T15" s="8">
        <v>199</v>
      </c>
      <c r="U15" s="7">
        <v>43732</v>
      </c>
      <c r="V15" s="8">
        <v>9986313631</v>
      </c>
      <c r="W15" s="11" t="s">
        <v>83</v>
      </c>
      <c r="X15" s="8" t="s">
        <v>84</v>
      </c>
      <c r="Y15" s="11" t="s">
        <v>85</v>
      </c>
      <c r="Z15" s="8" t="s">
        <v>52</v>
      </c>
      <c r="AA15" s="11" t="s">
        <v>53</v>
      </c>
      <c r="AB15" s="12">
        <f t="shared" si="1"/>
        <v>0.1135492</v>
      </c>
    </row>
    <row r="16" spans="1:28" s="4" customFormat="1" ht="13" x14ac:dyDescent="0.3">
      <c r="A16" s="5">
        <v>1305</v>
      </c>
      <c r="B16" s="6" t="s">
        <v>75</v>
      </c>
      <c r="C16" s="7">
        <v>43732</v>
      </c>
      <c r="D16" s="8">
        <v>39</v>
      </c>
      <c r="E16" s="9" t="s">
        <v>35</v>
      </c>
      <c r="F16" s="8" t="s">
        <v>86</v>
      </c>
      <c r="G16" s="11" t="s">
        <v>87</v>
      </c>
      <c r="H16" s="8" t="str">
        <f>"000013"</f>
        <v>000013</v>
      </c>
      <c r="I16" s="7">
        <v>43191</v>
      </c>
      <c r="J16" s="8" t="str">
        <f>"000004"</f>
        <v>000004</v>
      </c>
      <c r="K16" s="7">
        <v>43206</v>
      </c>
      <c r="L16" s="8" t="str">
        <f>"000004"</f>
        <v>000004</v>
      </c>
      <c r="M16" s="7">
        <v>43206</v>
      </c>
      <c r="N16" s="8">
        <v>17</v>
      </c>
      <c r="O16" s="8" t="str">
        <f>"005332"</f>
        <v>005332</v>
      </c>
      <c r="P16" s="7">
        <v>43729</v>
      </c>
      <c r="Q16" s="12">
        <v>18.417570000000001</v>
      </c>
      <c r="R16" s="12">
        <v>1.4919199999999999</v>
      </c>
      <c r="S16" s="12">
        <v>16.925650000000001</v>
      </c>
      <c r="T16" s="8">
        <v>199</v>
      </c>
      <c r="U16" s="7">
        <v>43732</v>
      </c>
      <c r="V16" s="8">
        <v>9986313631</v>
      </c>
      <c r="W16" s="11" t="s">
        <v>88</v>
      </c>
      <c r="X16" s="8" t="s">
        <v>84</v>
      </c>
      <c r="Y16" s="11" t="s">
        <v>85</v>
      </c>
      <c r="Z16" s="8" t="s">
        <v>52</v>
      </c>
      <c r="AA16" s="11" t="s">
        <v>53</v>
      </c>
      <c r="AB16" s="12">
        <f t="shared" si="1"/>
        <v>0.18417570000000003</v>
      </c>
    </row>
    <row r="17" spans="1:28" s="4" customFormat="1" ht="13" x14ac:dyDescent="0.3">
      <c r="A17" s="5">
        <v>1306</v>
      </c>
      <c r="B17" s="6" t="s">
        <v>75</v>
      </c>
      <c r="C17" s="7">
        <v>43738</v>
      </c>
      <c r="D17" s="8">
        <v>39</v>
      </c>
      <c r="E17" s="9" t="s">
        <v>35</v>
      </c>
      <c r="F17" s="8" t="s">
        <v>89</v>
      </c>
      <c r="G17" s="11" t="s">
        <v>90</v>
      </c>
      <c r="H17" s="8" t="str">
        <f>"000306"</f>
        <v>000306</v>
      </c>
      <c r="I17" s="7">
        <v>43500</v>
      </c>
      <c r="J17" s="8" t="str">
        <f>"000008"</f>
        <v>000008</v>
      </c>
      <c r="K17" s="7">
        <v>43697</v>
      </c>
      <c r="L17" s="8" t="str">
        <f>"000113"</f>
        <v>000113</v>
      </c>
      <c r="M17" s="7">
        <v>43698</v>
      </c>
      <c r="N17" s="8">
        <v>18</v>
      </c>
      <c r="O17" s="8" t="str">
        <f>"005375"</f>
        <v>005375</v>
      </c>
      <c r="P17" s="7">
        <v>43729</v>
      </c>
      <c r="Q17" s="12">
        <v>98.763949999999994</v>
      </c>
      <c r="R17" s="12">
        <v>10.55288</v>
      </c>
      <c r="S17" s="12">
        <v>88.211070000000007</v>
      </c>
      <c r="T17" s="8">
        <v>207</v>
      </c>
      <c r="U17" s="7">
        <v>43738</v>
      </c>
      <c r="V17" s="8">
        <v>9901908019</v>
      </c>
      <c r="W17" s="11" t="s">
        <v>91</v>
      </c>
      <c r="X17" s="8" t="s">
        <v>92</v>
      </c>
      <c r="Y17" s="11" t="s">
        <v>93</v>
      </c>
      <c r="Z17" s="8" t="s">
        <v>41</v>
      </c>
      <c r="AA17" s="11" t="s">
        <v>42</v>
      </c>
      <c r="AB17" s="12">
        <f t="shared" si="1"/>
        <v>0.98763949999999989</v>
      </c>
    </row>
    <row r="18" spans="1:28" s="4" customFormat="1" ht="13" x14ac:dyDescent="0.3">
      <c r="A18" s="5">
        <v>1307</v>
      </c>
      <c r="B18" s="6" t="s">
        <v>94</v>
      </c>
      <c r="C18" s="7">
        <v>43762</v>
      </c>
      <c r="D18" s="5">
        <v>39</v>
      </c>
      <c r="E18" s="9" t="s">
        <v>35</v>
      </c>
      <c r="F18" s="8" t="s">
        <v>48</v>
      </c>
      <c r="G18" s="9" t="s">
        <v>49</v>
      </c>
      <c r="H18" s="8" t="str">
        <f>"0012"</f>
        <v>0012</v>
      </c>
      <c r="I18" s="7" t="s">
        <v>50</v>
      </c>
      <c r="J18" s="8" t="str">
        <f>"000015"</f>
        <v>000015</v>
      </c>
      <c r="K18" s="7">
        <v>43105</v>
      </c>
      <c r="L18" s="8" t="str">
        <f>"000014"</f>
        <v>000014</v>
      </c>
      <c r="M18" s="7">
        <v>43105</v>
      </c>
      <c r="N18" s="8">
        <v>16</v>
      </c>
      <c r="O18" s="8" t="str">
        <f>"003742"</f>
        <v>003742</v>
      </c>
      <c r="P18" s="7">
        <v>43294</v>
      </c>
      <c r="Q18" s="10">
        <v>3.8230499999999998</v>
      </c>
      <c r="R18" s="10">
        <v>0.57230000000000003</v>
      </c>
      <c r="S18" s="10">
        <v>3.25075</v>
      </c>
      <c r="T18" s="8">
        <v>13</v>
      </c>
      <c r="U18" s="7">
        <v>43762</v>
      </c>
      <c r="V18" s="8">
        <v>9880467865</v>
      </c>
      <c r="W18" s="9" t="s">
        <v>51</v>
      </c>
      <c r="X18" s="8" t="s">
        <v>29</v>
      </c>
      <c r="Y18" s="9" t="s">
        <v>30</v>
      </c>
      <c r="Z18" s="8" t="s">
        <v>52</v>
      </c>
      <c r="AA18" s="9" t="s">
        <v>53</v>
      </c>
      <c r="AB18" s="10">
        <v>3.8230500000000001E-2</v>
      </c>
    </row>
    <row r="19" spans="1:28" s="4" customFormat="1" ht="13" x14ac:dyDescent="0.3">
      <c r="A19" s="5">
        <v>1308</v>
      </c>
      <c r="B19" s="6" t="s">
        <v>95</v>
      </c>
      <c r="C19" s="7">
        <v>43781</v>
      </c>
      <c r="D19" s="5">
        <v>39</v>
      </c>
      <c r="E19" s="9" t="s">
        <v>35</v>
      </c>
      <c r="F19" s="8" t="s">
        <v>96</v>
      </c>
      <c r="G19" s="9" t="s">
        <v>97</v>
      </c>
      <c r="H19" s="8" t="str">
        <f>"000016"</f>
        <v>000016</v>
      </c>
      <c r="I19" s="7">
        <v>43101</v>
      </c>
      <c r="J19" s="8" t="str">
        <f>"000006"</f>
        <v>000006</v>
      </c>
      <c r="K19" s="7">
        <v>43230</v>
      </c>
      <c r="L19" s="8" t="str">
        <f>"000007"</f>
        <v>000007</v>
      </c>
      <c r="M19" s="7">
        <v>43230</v>
      </c>
      <c r="N19" s="8">
        <v>17</v>
      </c>
      <c r="O19" s="8" t="str">
        <f>"005922"</f>
        <v>005922</v>
      </c>
      <c r="P19" s="7">
        <v>43763</v>
      </c>
      <c r="Q19" s="10">
        <v>19.836349999999999</v>
      </c>
      <c r="R19" s="10">
        <v>1.79261</v>
      </c>
      <c r="S19" s="10">
        <v>18.04374</v>
      </c>
      <c r="T19" s="8">
        <v>13</v>
      </c>
      <c r="U19" s="7">
        <v>43781</v>
      </c>
      <c r="V19" s="8">
        <v>9481614888</v>
      </c>
      <c r="W19" s="9" t="s">
        <v>98</v>
      </c>
      <c r="X19" s="8" t="s">
        <v>84</v>
      </c>
      <c r="Y19" s="9" t="s">
        <v>85</v>
      </c>
      <c r="Z19" s="8" t="s">
        <v>99</v>
      </c>
      <c r="AA19" s="9" t="s">
        <v>100</v>
      </c>
      <c r="AB19" s="10">
        <v>0.1983635</v>
      </c>
    </row>
    <row r="20" spans="1:28" s="4" customFormat="1" ht="13" x14ac:dyDescent="0.3">
      <c r="A20" s="5">
        <v>1309</v>
      </c>
      <c r="B20" s="6" t="s">
        <v>101</v>
      </c>
      <c r="C20" s="7">
        <v>43806</v>
      </c>
      <c r="D20" s="5">
        <v>39</v>
      </c>
      <c r="E20" s="9" t="s">
        <v>35</v>
      </c>
      <c r="F20" s="8" t="s">
        <v>102</v>
      </c>
      <c r="G20" s="9" t="s">
        <v>103</v>
      </c>
      <c r="H20" s="8" t="str">
        <f>"000308"</f>
        <v>000308</v>
      </c>
      <c r="I20" s="7">
        <v>43507</v>
      </c>
      <c r="J20" s="8" t="str">
        <f>"000010"</f>
        <v>000010</v>
      </c>
      <c r="K20" s="7">
        <v>43734</v>
      </c>
      <c r="L20" s="8" t="str">
        <f>"000167"</f>
        <v>000167</v>
      </c>
      <c r="M20" s="7">
        <v>43755</v>
      </c>
      <c r="N20" s="8">
        <v>18</v>
      </c>
      <c r="O20" s="8" t="str">
        <f>"006552"</f>
        <v>006552</v>
      </c>
      <c r="P20" s="7">
        <v>43802</v>
      </c>
      <c r="Q20" s="10">
        <v>49.624369999999999</v>
      </c>
      <c r="R20" s="10">
        <v>5.6275000000000004</v>
      </c>
      <c r="S20" s="10">
        <v>43.996870000000001</v>
      </c>
      <c r="T20" s="8">
        <v>13</v>
      </c>
      <c r="U20" s="7">
        <v>43806</v>
      </c>
      <c r="V20" s="8">
        <v>9901908019</v>
      </c>
      <c r="W20" s="9" t="s">
        <v>91</v>
      </c>
      <c r="X20" s="8" t="s">
        <v>104</v>
      </c>
      <c r="Y20" s="9" t="s">
        <v>105</v>
      </c>
      <c r="Z20" s="8" t="s">
        <v>41</v>
      </c>
      <c r="AA20" s="9" t="s">
        <v>42</v>
      </c>
      <c r="AB20" s="10">
        <v>0.49624370000000001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2020-01-28T11:45:02Z</dcterms:modified>
</cp:coreProperties>
</file>