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<sst xmlns="http://schemas.openxmlformats.org/spreadsheetml/2006/main" count="298" uniqueCount="135">
  <si>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</si>
  <si>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</si>
  <si>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</si>
  <si>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</si>
  <si>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</si>
  <si>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</si>
  <si>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</si>
  <si>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</si>
  <si>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</si>
  <si>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</si>
  <si>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</si>
  <si>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</si>
  <si>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</si>
  <si>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</si>
  <si>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</si>
  <si>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</si>
  <si>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</si>
  <si>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</si>
  <si>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</si>
  <si>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</si>
  <si>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</si>
  <si>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</si>
  <si>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</si>
  <si>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</si>
  <si>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</si>
  <si>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</si>
  <si>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</si>
  <si>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</si>
  <si>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</si>
  <si>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</si>
  <si>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</si>
  <si>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ddo617</t>
  </si>
  <si>
    <t xml:space="preserve"> Executive Engineer Electrical Yelhanka Zone</t>
  </si>
  <si>
    <t>ddo235</t>
  </si>
  <si>
    <t xml:space="preserve"> Assistant Executive Engineer Project-1 Yelahanka Zone</t>
  </si>
  <si>
    <t>June</t>
  </si>
  <si>
    <t>P1771</t>
  </si>
  <si>
    <t>Zone Works - POW Works</t>
  </si>
  <si>
    <t>May</t>
  </si>
  <si>
    <t>Sri.Karthik Rechan R</t>
  </si>
  <si>
    <t>P3089</t>
  </si>
  <si>
    <t>Special Development works in 7 CMC and 1 TMC area in BBMP</t>
  </si>
  <si>
    <t>Sivakumaraa.N</t>
  </si>
  <si>
    <t>ddo225</t>
  </si>
  <si>
    <t xml:space="preserve"> Assistant Executive Engineer Yelahanka New Town Yelhanka Zone</t>
  </si>
  <si>
    <t>Sri.Pradeepkumar.S.N Prof of M/s Ganga Enterprises</t>
  </si>
  <si>
    <t>Vijayakumar.R   Pro C.K.Constructions</t>
  </si>
  <si>
    <t>Yelahanka Satellite Town</t>
  </si>
  <si>
    <t>004-16-000004</t>
  </si>
  <si>
    <t>Operation and maintenance of Street lights in Yelahanka Satellite Town Ward W No 4 Package Y 4</t>
  </si>
  <si>
    <t>004-16-000002</t>
  </si>
  <si>
    <t>Consultancy Services for Project Management Consultancy for the work of Providing structural roof covering (By space frames) over gallery to Hoysala play ground behind Yelahanka Newtown Bus stand</t>
  </si>
  <si>
    <t>Sri.H.V.Onkarappa</t>
  </si>
  <si>
    <t>004-17-000044</t>
  </si>
  <si>
    <t>Construction of CC road at Allalsandra cross roads in ward no 04</t>
  </si>
  <si>
    <t>K.S.Chowdareddy</t>
  </si>
  <si>
    <t>004-17-000043</t>
  </si>
  <si>
    <t>Construction of RCC drain at Chikkabommasandra cross roads in ward no 04</t>
  </si>
  <si>
    <t>004-17-000045</t>
  </si>
  <si>
    <t>Providing asphalting to main and cross roads of Someshwaranagara in ward no 04</t>
  </si>
  <si>
    <t>Thilak kumar.H.S</t>
  </si>
  <si>
    <t>004-17-000036</t>
  </si>
  <si>
    <t>Providing asphalting to 8th B cross road in Ward no 04</t>
  </si>
  <si>
    <t>H.Suresh</t>
  </si>
  <si>
    <t>004-17-000041</t>
  </si>
  <si>
    <t>Construction of CC road at Chikkabommasandra old village in ward no 04</t>
  </si>
  <si>
    <t>004-17-000055</t>
  </si>
  <si>
    <t>Construction of RCC drain along 7th B main in ward no 04</t>
  </si>
  <si>
    <t>Vijayakumar.R Pro C.K.Constructions</t>
  </si>
  <si>
    <t>004-17-000051</t>
  </si>
  <si>
    <t>Providing and fixing sign and Ornmental boards in ward no 04</t>
  </si>
  <si>
    <t>July</t>
  </si>
  <si>
    <t>004-17-000054</t>
  </si>
  <si>
    <t>Providing Vehicles parking adjecent to Railway Wheel Factory compound wall from dairy circle in ward no 04</t>
  </si>
  <si>
    <t xml:space="preserve">N.N.Srinivasaiah </t>
  </si>
  <si>
    <t>004-18-000080</t>
  </si>
  <si>
    <t>Improvements to Roads and Drains at Ambedkar Nagara LBS Nagara and Allalasandra in ward No 4 Yelahanka New Town</t>
  </si>
  <si>
    <t>Sri.Venkate Gowda G</t>
  </si>
  <si>
    <t>P1878</t>
  </si>
  <si>
    <t>18per - Works (Bhagyajyothi, Sooru / Neeru Yojane and General) (54 Lakhs / New Wards)</t>
  </si>
  <si>
    <t>004-18-000010</t>
  </si>
  <si>
    <t>CONSTRUCTION OF COMPOUND WALL AND OTHER DEVELOPMENT WORKS TO DR// B. R. AMBEDKAR BHAVAN IN WARD NO 4 AT YELAHANKA</t>
  </si>
  <si>
    <t>Sri.Karthik Rechan R(Rudrapasad Consultants)</t>
  </si>
  <si>
    <t>P2652</t>
  </si>
  <si>
    <t>Contribution to Community Benefits</t>
  </si>
  <si>
    <t>004-17-000060</t>
  </si>
  <si>
    <t>Providing LED Pathway lighting in doddabommasandra Park</t>
  </si>
  <si>
    <t>M/s Vijayalakshmi Associates</t>
  </si>
  <si>
    <t>P0298</t>
  </si>
  <si>
    <t>M and R to Electrical Installations in Parks and Gardens, Playgrounds, Burial Grounds</t>
  </si>
  <si>
    <t>004-17-000053</t>
  </si>
  <si>
    <t>Providing collapsable Gate water supply and Electrical fitting to Rangamandira at Judicial Layout in Ward no 04</t>
  </si>
  <si>
    <t xml:space="preserve">Sri. B.R. Mohan, </t>
  </si>
  <si>
    <t>August</t>
  </si>
  <si>
    <t>004-17-000038</t>
  </si>
  <si>
    <t>Improvement to stage plat form and construction of roof struss covering at GPS school in ward no 04</t>
  </si>
  <si>
    <t>Suresh.N</t>
  </si>
  <si>
    <t>September</t>
  </si>
  <si>
    <t>004-18-000002</t>
  </si>
  <si>
    <t>Construction of Fencing to Swimming Pool at Allalasandra Lake premises in ward no 04 Yelahanka New Town</t>
  </si>
  <si>
    <t>D.K.Nagaraj(M/s DNK Associates)</t>
  </si>
  <si>
    <t>P0290</t>
  </si>
  <si>
    <t>BBMP Assets - Fencing of Vacant BMP Land (including Parks, Playgrounds and Gardens)</t>
  </si>
  <si>
    <t>004-18-000053</t>
  </si>
  <si>
    <t>Construction of Multi Utility Building for Allalsandra Swimming Pool in ward no 04</t>
  </si>
  <si>
    <t>Technical Manager(West)</t>
  </si>
  <si>
    <t>P0190</t>
  </si>
  <si>
    <t>Works sanctioned by Hon Mayor</t>
  </si>
  <si>
    <t>004-18-000054</t>
  </si>
  <si>
    <t>Providing Electrification works and amenities for Allalsandra Swimming Pool in ward no 04</t>
  </si>
  <si>
    <t>October</t>
  </si>
  <si>
    <t>004-18-000079</t>
  </si>
  <si>
    <t>Providing and improvements to the LED street lights in Allalasandra lake pathway and approach roads in ward no 04</t>
  </si>
  <si>
    <t>Technical manager</t>
  </si>
  <si>
    <t>004-18-000027</t>
  </si>
  <si>
    <t>Providing LED street light and Timers in main roads of Sector A in ward no 04</t>
  </si>
  <si>
    <t>A.N.Madhusudhan(Prop Surakasha Electricals)</t>
  </si>
  <si>
    <t>P2178</t>
  </si>
  <si>
    <t>Works sanctioned by Dy. Mayor</t>
  </si>
  <si>
    <t>004-18-000028</t>
  </si>
  <si>
    <t>Providing LED street light and Timers in main roads of Sector B in ward no 04</t>
  </si>
  <si>
    <t>November</t>
  </si>
  <si>
    <t>004-17-000065</t>
  </si>
  <si>
    <t>Providing chainlink fencing to Parks at Judicial Layout in ward No. 04</t>
  </si>
  <si>
    <t>Sri.Shadayan(Ganesh Engineering Works)</t>
  </si>
  <si>
    <t>P3173</t>
  </si>
  <si>
    <t>Special Development works in ward No.124, 185, 98, 188, 10, 14, 16, 30, 28, 37, 42, 130, 159, 65, 66, 73, 79, 80, 90, 95, 94, 89, 108, 111, 115, 97, 105, 131, 133, 119, 125, 137, 143, 124, 158, 138, 83, 166, 182, 129, 165, 161, 04, 88, 27, 31, 32, 52, 44, 26, 07, 183, 178, 187 (Rs.100 lakhs per ward)</t>
  </si>
  <si>
    <t>M/s Tejus Consultants</t>
  </si>
  <si>
    <t>December</t>
  </si>
  <si>
    <t>004-16-000001</t>
  </si>
  <si>
    <t>Consultancy Services for preparation of detailed Survey, Designs, Drawings, Estimate, Bid Document, Bill of Quantities for the work of Widening of Major Sandeep Unnikrishnan Road from Doddaballapura Road to Yelahanka Bus stand road towards BWSSB Water tank side in ward No.04</t>
  </si>
  <si>
    <t>Sri. Vishwas J P(M/s Tejus Consultants)</t>
  </si>
  <si>
    <t>004-19-000085</t>
  </si>
  <si>
    <t>Providing borewell water pipe lines Water Supply works at ward No.4</t>
  </si>
  <si>
    <t>Technical Manager (West) KRIDL, Bangaluru</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</si>
</sst>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selection activeCell="A2" sqref="A2:XFD31"/>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138</v>
      </c>
      <c r="B2" s="6" t="s">
        <v>28</v>
      </c>
      <c r="C2" s="7">
        <v>43567</v>
      </c>
      <c r="D2" s="8">
        <v>4</v>
      </c>
      <c r="E2" s="9" t="s">
        <v>47</v>
      </c>
      <c r="F2" s="8" t="s">
        <v>48</v>
      </c>
      <c r="G2" s="9" t="s">
        <v>49</v>
      </c>
      <c r="H2" s="8" t="str">
        <f>"000025"</f>
        <v>000025</v>
      </c>
      <c r="I2" s="7">
        <v>42716</v>
      </c>
      <c r="J2" s="8" t="str">
        <f>"000037"</f>
        <v>000037</v>
      </c>
      <c r="K2" s="7">
        <v>43124</v>
      </c>
      <c r="L2" s="8" t="str">
        <f>"000037"</f>
        <v>000037</v>
      </c>
      <c r="M2" s="7">
        <v>43124</v>
      </c>
      <c r="N2" s="8">
        <v>16</v>
      </c>
      <c r="O2" s="8" t="str">
        <f>"003879"</f>
        <v>003879</v>
      </c>
      <c r="P2" s="7">
        <v>43297</v>
      </c>
      <c r="Q2" s="10">
        <v>9.4386299999999999</v>
      </c>
      <c r="R2" s="10">
        <v>0.96392</v>
      </c>
      <c r="S2" s="10">
        <v>8.47471</v>
      </c>
      <c r="T2" s="8">
        <v>17</v>
      </c>
      <c r="U2" s="7">
        <v>43567</v>
      </c>
      <c r="V2" s="8">
        <v>9620096296</v>
      </c>
      <c r="W2" s="9" t="s">
        <v>45</v>
      </c>
      <c r="X2" s="8" t="s">
        <v>29</v>
      </c>
      <c r="Y2" s="9" t="s">
        <v>30</v>
      </c>
      <c r="Z2" s="8" t="s">
        <v>31</v>
      </c>
      <c r="AA2" s="9" t="s">
        <v>32</v>
      </c>
      <c r="AB2" s="10">
        <f t="shared" ref="AB2:AB13" si="0">Q2/100</f>
        <v>9.4386299999999992E-2</v>
      </c>
    </row>
    <row r="3" spans="1:28" s="4" customFormat="1" ht="13" x14ac:dyDescent="0.3">
      <c r="A3" s="5">
        <v>139</v>
      </c>
      <c r="B3" s="6" t="s">
        <v>28</v>
      </c>
      <c r="C3" s="7">
        <v>43575</v>
      </c>
      <c r="D3" s="8">
        <v>4</v>
      </c>
      <c r="E3" s="9" t="s">
        <v>47</v>
      </c>
      <c r="F3" s="8" t="s">
        <v>48</v>
      </c>
      <c r="G3" s="9" t="s">
        <v>49</v>
      </c>
      <c r="H3" s="8" t="str">
        <f>"000025"</f>
        <v>000025</v>
      </c>
      <c r="I3" s="7">
        <v>42716</v>
      </c>
      <c r="J3" s="8" t="str">
        <f>"000037"</f>
        <v>000037</v>
      </c>
      <c r="K3" s="7">
        <v>43124</v>
      </c>
      <c r="L3" s="8" t="str">
        <f>"000037"</f>
        <v>000037</v>
      </c>
      <c r="M3" s="7">
        <v>43124</v>
      </c>
      <c r="N3" s="8">
        <v>16</v>
      </c>
      <c r="O3" s="8" t="str">
        <f>"003879"</f>
        <v>003879</v>
      </c>
      <c r="P3" s="7">
        <v>43297</v>
      </c>
      <c r="Q3" s="10">
        <v>5.3935000000000004</v>
      </c>
      <c r="R3" s="10">
        <v>0.64814000000000005</v>
      </c>
      <c r="S3" s="10">
        <v>4.7453599999999998</v>
      </c>
      <c r="T3" s="8">
        <v>20</v>
      </c>
      <c r="U3" s="7">
        <v>43575</v>
      </c>
      <c r="V3" s="8">
        <v>9620096296</v>
      </c>
      <c r="W3" s="9" t="s">
        <v>45</v>
      </c>
      <c r="X3" s="8" t="s">
        <v>29</v>
      </c>
      <c r="Y3" s="9" t="s">
        <v>30</v>
      </c>
      <c r="Z3" s="8" t="s">
        <v>31</v>
      </c>
      <c r="AA3" s="9" t="s">
        <v>32</v>
      </c>
      <c r="AB3" s="10">
        <f t="shared" si="0"/>
        <v>5.3935000000000004E-2</v>
      </c>
    </row>
    <row r="4" spans="1:28" s="4" customFormat="1" ht="13" x14ac:dyDescent="0.3">
      <c r="A4" s="5">
        <v>140</v>
      </c>
      <c r="B4" s="6" t="s">
        <v>28</v>
      </c>
      <c r="C4" s="7">
        <v>43580</v>
      </c>
      <c r="D4" s="8">
        <v>4</v>
      </c>
      <c r="E4" s="9" t="s">
        <v>47</v>
      </c>
      <c r="F4" s="8" t="s">
        <v>48</v>
      </c>
      <c r="G4" s="9" t="s">
        <v>49</v>
      </c>
      <c r="H4" s="8" t="str">
        <f>"000025"</f>
        <v>000025</v>
      </c>
      <c r="I4" s="7">
        <v>42716</v>
      </c>
      <c r="J4" s="8" t="str">
        <f>"000037"</f>
        <v>000037</v>
      </c>
      <c r="K4" s="7">
        <v>43124</v>
      </c>
      <c r="L4" s="8" t="str">
        <f>"000037"</f>
        <v>000037</v>
      </c>
      <c r="M4" s="7">
        <v>43124</v>
      </c>
      <c r="N4" s="8">
        <v>16</v>
      </c>
      <c r="O4" s="8" t="str">
        <f>"003879"</f>
        <v>003879</v>
      </c>
      <c r="P4" s="7">
        <v>43297</v>
      </c>
      <c r="Q4" s="10">
        <v>2.6967500000000002</v>
      </c>
      <c r="R4" s="10">
        <v>0.50658000000000003</v>
      </c>
      <c r="S4" s="10">
        <v>2.1901700000000002</v>
      </c>
      <c r="T4" s="8">
        <v>29</v>
      </c>
      <c r="U4" s="7">
        <v>43580</v>
      </c>
      <c r="V4" s="8">
        <v>9620096296</v>
      </c>
      <c r="W4" s="9" t="s">
        <v>45</v>
      </c>
      <c r="X4" s="8" t="s">
        <v>29</v>
      </c>
      <c r="Y4" s="9" t="s">
        <v>30</v>
      </c>
      <c r="Z4" s="8" t="s">
        <v>31</v>
      </c>
      <c r="AA4" s="9" t="s">
        <v>32</v>
      </c>
      <c r="AB4" s="10">
        <f t="shared" si="0"/>
        <v>2.6967500000000002E-2</v>
      </c>
    </row>
    <row r="5" spans="1:28" s="4" customFormat="1" ht="13" x14ac:dyDescent="0.3">
      <c r="A5" s="5">
        <v>141</v>
      </c>
      <c r="B5" s="6" t="s">
        <v>38</v>
      </c>
      <c r="C5" s="7">
        <v>43602</v>
      </c>
      <c r="D5" s="8">
        <v>4</v>
      </c>
      <c r="E5" s="9" t="s">
        <v>47</v>
      </c>
      <c r="F5" s="8" t="s">
        <v>53</v>
      </c>
      <c r="G5" s="9" t="s">
        <v>54</v>
      </c>
      <c r="H5" s="8" t="str">
        <f>"000002"</f>
        <v>000002</v>
      </c>
      <c r="I5" s="7">
        <v>42964</v>
      </c>
      <c r="J5" s="8" t="str">
        <f>"000001"</f>
        <v>000001</v>
      </c>
      <c r="K5" s="7">
        <v>42964</v>
      </c>
      <c r="L5" s="8" t="str">
        <f>"000001"</f>
        <v>000001</v>
      </c>
      <c r="M5" s="7">
        <v>42965</v>
      </c>
      <c r="N5" s="8">
        <v>17</v>
      </c>
      <c r="O5" s="8" t="str">
        <f>"001521"</f>
        <v>001521</v>
      </c>
      <c r="P5" s="7">
        <v>43599</v>
      </c>
      <c r="Q5" s="10">
        <v>18.63869</v>
      </c>
      <c r="R5" s="10">
        <v>1.12754</v>
      </c>
      <c r="S5" s="10">
        <v>17.511150000000001</v>
      </c>
      <c r="T5" s="8">
        <v>49</v>
      </c>
      <c r="U5" s="7">
        <v>43602</v>
      </c>
      <c r="V5" s="8">
        <v>9901855542</v>
      </c>
      <c r="W5" s="9" t="s">
        <v>55</v>
      </c>
      <c r="X5" s="8" t="s">
        <v>36</v>
      </c>
      <c r="Y5" s="9" t="s">
        <v>37</v>
      </c>
      <c r="Z5" s="8" t="s">
        <v>43</v>
      </c>
      <c r="AA5" s="9" t="s">
        <v>44</v>
      </c>
      <c r="AB5" s="10">
        <f t="shared" si="0"/>
        <v>0.18638689999999999</v>
      </c>
    </row>
    <row r="6" spans="1:28" s="4" customFormat="1" ht="13" x14ac:dyDescent="0.3">
      <c r="A6" s="5">
        <v>142</v>
      </c>
      <c r="B6" s="6" t="s">
        <v>38</v>
      </c>
      <c r="C6" s="7">
        <v>43602</v>
      </c>
      <c r="D6" s="8">
        <v>4</v>
      </c>
      <c r="E6" s="9" t="s">
        <v>47</v>
      </c>
      <c r="F6" s="8" t="s">
        <v>56</v>
      </c>
      <c r="G6" s="9" t="s">
        <v>57</v>
      </c>
      <c r="H6" s="8" t="str">
        <f>"000010"</f>
        <v>000010</v>
      </c>
      <c r="I6" s="7">
        <v>42983</v>
      </c>
      <c r="J6" s="8" t="str">
        <f>"000002"</f>
        <v>000002</v>
      </c>
      <c r="K6" s="7">
        <v>42983</v>
      </c>
      <c r="L6" s="8" t="str">
        <f>"000005"</f>
        <v>000005</v>
      </c>
      <c r="M6" s="7">
        <v>42983</v>
      </c>
      <c r="N6" s="8">
        <v>17</v>
      </c>
      <c r="O6" s="8" t="str">
        <f>"001523"</f>
        <v>001523</v>
      </c>
      <c r="P6" s="7">
        <v>43599</v>
      </c>
      <c r="Q6" s="10">
        <v>9.6599199999999996</v>
      </c>
      <c r="R6" s="10">
        <v>0.49152000000000001</v>
      </c>
      <c r="S6" s="10">
        <v>9.1684000000000001</v>
      </c>
      <c r="T6" s="8">
        <v>49</v>
      </c>
      <c r="U6" s="7">
        <v>43602</v>
      </c>
      <c r="V6" s="8">
        <v>9886650236</v>
      </c>
      <c r="W6" s="9" t="s">
        <v>42</v>
      </c>
      <c r="X6" s="8" t="s">
        <v>36</v>
      </c>
      <c r="Y6" s="9" t="s">
        <v>37</v>
      </c>
      <c r="Z6" s="8" t="s">
        <v>43</v>
      </c>
      <c r="AA6" s="9" t="s">
        <v>44</v>
      </c>
      <c r="AB6" s="10">
        <f t="shared" si="0"/>
        <v>9.6599199999999996E-2</v>
      </c>
    </row>
    <row r="7" spans="1:28" s="4" customFormat="1" ht="13" x14ac:dyDescent="0.3">
      <c r="A7" s="5">
        <v>143</v>
      </c>
      <c r="B7" s="6" t="s">
        <v>38</v>
      </c>
      <c r="C7" s="7">
        <v>43602</v>
      </c>
      <c r="D7" s="8">
        <v>4</v>
      </c>
      <c r="E7" s="9" t="s">
        <v>47</v>
      </c>
      <c r="F7" s="8" t="s">
        <v>58</v>
      </c>
      <c r="G7" s="9" t="s">
        <v>59</v>
      </c>
      <c r="H7" s="8" t="str">
        <f>"000015"</f>
        <v>000015</v>
      </c>
      <c r="I7" s="7">
        <v>42985</v>
      </c>
      <c r="J7" s="8" t="str">
        <f>"000003"</f>
        <v>000003</v>
      </c>
      <c r="K7" s="7">
        <v>42985</v>
      </c>
      <c r="L7" s="8" t="str">
        <f>"000006"</f>
        <v>000006</v>
      </c>
      <c r="M7" s="7">
        <v>42986</v>
      </c>
      <c r="N7" s="8">
        <v>17</v>
      </c>
      <c r="O7" s="8" t="str">
        <f>"001528"</f>
        <v>001528</v>
      </c>
      <c r="P7" s="7">
        <v>43599</v>
      </c>
      <c r="Q7" s="10">
        <v>19.636109999999999</v>
      </c>
      <c r="R7" s="10">
        <v>1.26786</v>
      </c>
      <c r="S7" s="10">
        <v>18.36825</v>
      </c>
      <c r="T7" s="8">
        <v>49</v>
      </c>
      <c r="U7" s="7">
        <v>43602</v>
      </c>
      <c r="V7" s="8">
        <v>9611124111</v>
      </c>
      <c r="W7" s="9" t="s">
        <v>60</v>
      </c>
      <c r="X7" s="8" t="s">
        <v>36</v>
      </c>
      <c r="Y7" s="9" t="s">
        <v>37</v>
      </c>
      <c r="Z7" s="8" t="s">
        <v>43</v>
      </c>
      <c r="AA7" s="9" t="s">
        <v>44</v>
      </c>
      <c r="AB7" s="10">
        <f t="shared" si="0"/>
        <v>0.19636109999999998</v>
      </c>
    </row>
    <row r="8" spans="1:28" s="4" customFormat="1" ht="13" x14ac:dyDescent="0.3">
      <c r="A8" s="5">
        <v>144</v>
      </c>
      <c r="B8" s="6" t="s">
        <v>38</v>
      </c>
      <c r="C8" s="7">
        <v>43602</v>
      </c>
      <c r="D8" s="8">
        <v>4</v>
      </c>
      <c r="E8" s="9" t="s">
        <v>47</v>
      </c>
      <c r="F8" s="8" t="s">
        <v>61</v>
      </c>
      <c r="G8" s="9" t="s">
        <v>62</v>
      </c>
      <c r="H8" s="8" t="str">
        <f>"000014"</f>
        <v>000014</v>
      </c>
      <c r="I8" s="7">
        <v>42985</v>
      </c>
      <c r="J8" s="8" t="str">
        <f>"000004"</f>
        <v>000004</v>
      </c>
      <c r="K8" s="7">
        <v>42986</v>
      </c>
      <c r="L8" s="8" t="str">
        <f>"000007"</f>
        <v>000007</v>
      </c>
      <c r="M8" s="7">
        <v>42986</v>
      </c>
      <c r="N8" s="8">
        <v>17</v>
      </c>
      <c r="O8" s="8" t="str">
        <f>"001532"</f>
        <v>001532</v>
      </c>
      <c r="P8" s="7">
        <v>43599</v>
      </c>
      <c r="Q8" s="10">
        <v>14.76566</v>
      </c>
      <c r="R8" s="10">
        <v>1.0167999999999999</v>
      </c>
      <c r="S8" s="10">
        <v>13.748860000000001</v>
      </c>
      <c r="T8" s="8">
        <v>49</v>
      </c>
      <c r="U8" s="7">
        <v>43602</v>
      </c>
      <c r="V8" s="8">
        <v>9611124111</v>
      </c>
      <c r="W8" s="9" t="s">
        <v>63</v>
      </c>
      <c r="X8" s="8" t="s">
        <v>36</v>
      </c>
      <c r="Y8" s="9" t="s">
        <v>37</v>
      </c>
      <c r="Z8" s="8" t="s">
        <v>43</v>
      </c>
      <c r="AA8" s="9" t="s">
        <v>44</v>
      </c>
      <c r="AB8" s="10">
        <f t="shared" si="0"/>
        <v>0.1476566</v>
      </c>
    </row>
    <row r="9" spans="1:28" s="4" customFormat="1" ht="13" x14ac:dyDescent="0.3">
      <c r="A9" s="5">
        <v>145</v>
      </c>
      <c r="B9" s="6" t="s">
        <v>38</v>
      </c>
      <c r="C9" s="7">
        <v>43603</v>
      </c>
      <c r="D9" s="8">
        <v>4</v>
      </c>
      <c r="E9" s="9" t="s">
        <v>47</v>
      </c>
      <c r="F9" s="8" t="s">
        <v>64</v>
      </c>
      <c r="G9" s="9" t="s">
        <v>65</v>
      </c>
      <c r="H9" s="8" t="str">
        <f>"000027"</f>
        <v>000027</v>
      </c>
      <c r="I9" s="7">
        <v>43015</v>
      </c>
      <c r="J9" s="8" t="str">
        <f>"000009"</f>
        <v>000009</v>
      </c>
      <c r="K9" s="7">
        <v>43015</v>
      </c>
      <c r="L9" s="8" t="str">
        <f>"000016"</f>
        <v>000016</v>
      </c>
      <c r="M9" s="7">
        <v>43015</v>
      </c>
      <c r="N9" s="8">
        <v>17</v>
      </c>
      <c r="O9" s="8" t="str">
        <f>"001699"</f>
        <v>001699</v>
      </c>
      <c r="P9" s="7">
        <v>43602</v>
      </c>
      <c r="Q9" s="10">
        <v>9.2499900000000004</v>
      </c>
      <c r="R9" s="10">
        <v>0.51802000000000004</v>
      </c>
      <c r="S9" s="10">
        <v>8.7319700000000005</v>
      </c>
      <c r="T9" s="8">
        <v>50</v>
      </c>
      <c r="U9" s="7">
        <v>43603</v>
      </c>
      <c r="V9" s="8">
        <v>9886650236</v>
      </c>
      <c r="W9" s="9" t="s">
        <v>42</v>
      </c>
      <c r="X9" s="8" t="s">
        <v>36</v>
      </c>
      <c r="Y9" s="9" t="s">
        <v>37</v>
      </c>
      <c r="Z9" s="8" t="s">
        <v>43</v>
      </c>
      <c r="AA9" s="9" t="s">
        <v>44</v>
      </c>
      <c r="AB9" s="10">
        <f t="shared" si="0"/>
        <v>9.249990000000001E-2</v>
      </c>
    </row>
    <row r="10" spans="1:28" s="4" customFormat="1" ht="13" x14ac:dyDescent="0.3">
      <c r="A10" s="5">
        <v>146</v>
      </c>
      <c r="B10" s="6" t="s">
        <v>38</v>
      </c>
      <c r="C10" s="7">
        <v>43603</v>
      </c>
      <c r="D10" s="8">
        <v>4</v>
      </c>
      <c r="E10" s="9" t="s">
        <v>47</v>
      </c>
      <c r="F10" s="8" t="s">
        <v>66</v>
      </c>
      <c r="G10" s="9" t="s">
        <v>67</v>
      </c>
      <c r="H10" s="8" t="str">
        <f>"000028"</f>
        <v>000028</v>
      </c>
      <c r="I10" s="7">
        <v>43017</v>
      </c>
      <c r="J10" s="8" t="str">
        <f>"000010"</f>
        <v>000010</v>
      </c>
      <c r="K10" s="7">
        <v>43017</v>
      </c>
      <c r="L10" s="8" t="str">
        <f>"000017"</f>
        <v>000017</v>
      </c>
      <c r="M10" s="7">
        <v>43017</v>
      </c>
      <c r="N10" s="8">
        <v>17</v>
      </c>
      <c r="O10" s="8" t="str">
        <f>"001700"</f>
        <v>001700</v>
      </c>
      <c r="P10" s="7">
        <v>43602</v>
      </c>
      <c r="Q10" s="10">
        <v>9.2969200000000001</v>
      </c>
      <c r="R10" s="10">
        <v>0.47188999999999998</v>
      </c>
      <c r="S10" s="10">
        <v>8.8250299999999999</v>
      </c>
      <c r="T10" s="8">
        <v>50</v>
      </c>
      <c r="U10" s="7">
        <v>43603</v>
      </c>
      <c r="V10" s="8">
        <v>9980022447</v>
      </c>
      <c r="W10" s="9" t="s">
        <v>68</v>
      </c>
      <c r="X10" s="8" t="s">
        <v>36</v>
      </c>
      <c r="Y10" s="9" t="s">
        <v>37</v>
      </c>
      <c r="Z10" s="8" t="s">
        <v>43</v>
      </c>
      <c r="AA10" s="9" t="s">
        <v>44</v>
      </c>
      <c r="AB10" s="10">
        <f t="shared" si="0"/>
        <v>9.2969200000000002E-2</v>
      </c>
    </row>
    <row r="11" spans="1:28" s="4" customFormat="1" ht="13" x14ac:dyDescent="0.3">
      <c r="A11" s="5">
        <v>147</v>
      </c>
      <c r="B11" s="6" t="s">
        <v>38</v>
      </c>
      <c r="C11" s="7">
        <v>43603</v>
      </c>
      <c r="D11" s="8">
        <v>4</v>
      </c>
      <c r="E11" s="9" t="s">
        <v>47</v>
      </c>
      <c r="F11" s="8" t="s">
        <v>69</v>
      </c>
      <c r="G11" s="9" t="s">
        <v>70</v>
      </c>
      <c r="H11" s="8" t="str">
        <f>"000029"</f>
        <v>000029</v>
      </c>
      <c r="I11" s="7">
        <v>43018</v>
      </c>
      <c r="J11" s="8" t="str">
        <f>"000011"</f>
        <v>000011</v>
      </c>
      <c r="K11" s="7">
        <v>43018</v>
      </c>
      <c r="L11" s="8" t="str">
        <f>"000018"</f>
        <v>000018</v>
      </c>
      <c r="M11" s="7">
        <v>43018</v>
      </c>
      <c r="N11" s="8">
        <v>17</v>
      </c>
      <c r="O11" s="8" t="str">
        <f>"001702"</f>
        <v>001702</v>
      </c>
      <c r="P11" s="7">
        <v>43602</v>
      </c>
      <c r="Q11" s="10">
        <v>8.5206199999999992</v>
      </c>
      <c r="R11" s="10">
        <v>0.37913999999999998</v>
      </c>
      <c r="S11" s="10">
        <v>8.1414799999999996</v>
      </c>
      <c r="T11" s="8">
        <v>50</v>
      </c>
      <c r="U11" s="7">
        <v>43603</v>
      </c>
      <c r="V11" s="8">
        <v>9980022447</v>
      </c>
      <c r="W11" s="9" t="s">
        <v>46</v>
      </c>
      <c r="X11" s="8" t="s">
        <v>36</v>
      </c>
      <c r="Y11" s="9" t="s">
        <v>37</v>
      </c>
      <c r="Z11" s="8" t="s">
        <v>43</v>
      </c>
      <c r="AA11" s="9" t="s">
        <v>44</v>
      </c>
      <c r="AB11" s="10">
        <f t="shared" si="0"/>
        <v>8.5206199999999996E-2</v>
      </c>
    </row>
    <row r="12" spans="1:28" s="4" customFormat="1" ht="13" x14ac:dyDescent="0.3">
      <c r="A12" s="5">
        <v>148</v>
      </c>
      <c r="B12" s="6" t="s">
        <v>38</v>
      </c>
      <c r="C12" s="7">
        <v>43606</v>
      </c>
      <c r="D12" s="8">
        <v>4</v>
      </c>
      <c r="E12" s="9" t="s">
        <v>47</v>
      </c>
      <c r="F12" s="8" t="s">
        <v>48</v>
      </c>
      <c r="G12" s="9" t="s">
        <v>49</v>
      </c>
      <c r="H12" s="8" t="str">
        <f>"000025"</f>
        <v>000025</v>
      </c>
      <c r="I12" s="7">
        <v>42716</v>
      </c>
      <c r="J12" s="8" t="str">
        <f>"000037"</f>
        <v>000037</v>
      </c>
      <c r="K12" s="7">
        <v>43124</v>
      </c>
      <c r="L12" s="8" t="str">
        <f>"000037"</f>
        <v>000037</v>
      </c>
      <c r="M12" s="7">
        <v>43124</v>
      </c>
      <c r="N12" s="8">
        <v>16</v>
      </c>
      <c r="O12" s="8" t="str">
        <f>"003879"</f>
        <v>003879</v>
      </c>
      <c r="P12" s="7">
        <v>43297</v>
      </c>
      <c r="Q12" s="10">
        <v>3.7075</v>
      </c>
      <c r="R12" s="10">
        <v>0.45960000000000001</v>
      </c>
      <c r="S12" s="10">
        <v>3.2479</v>
      </c>
      <c r="T12" s="8">
        <v>55</v>
      </c>
      <c r="U12" s="7">
        <v>43606</v>
      </c>
      <c r="V12" s="8">
        <v>9620096296</v>
      </c>
      <c r="W12" s="9" t="s">
        <v>45</v>
      </c>
      <c r="X12" s="8" t="s">
        <v>29</v>
      </c>
      <c r="Y12" s="9" t="s">
        <v>30</v>
      </c>
      <c r="Z12" s="8" t="s">
        <v>31</v>
      </c>
      <c r="AA12" s="9" t="s">
        <v>32</v>
      </c>
      <c r="AB12" s="10">
        <f t="shared" si="0"/>
        <v>3.7074999999999997E-2</v>
      </c>
    </row>
    <row r="13" spans="1:28" s="4" customFormat="1" ht="13" x14ac:dyDescent="0.3">
      <c r="A13" s="5">
        <v>149</v>
      </c>
      <c r="B13" s="6" t="s">
        <v>38</v>
      </c>
      <c r="C13" s="7">
        <v>43615</v>
      </c>
      <c r="D13" s="8">
        <v>4</v>
      </c>
      <c r="E13" s="9" t="s">
        <v>47</v>
      </c>
      <c r="F13" s="8" t="s">
        <v>50</v>
      </c>
      <c r="G13" s="9" t="s">
        <v>51</v>
      </c>
      <c r="H13" s="8" t="str">
        <f>"000036"</f>
        <v>000036</v>
      </c>
      <c r="I13" s="7">
        <v>42786</v>
      </c>
      <c r="J13" s="8" t="str">
        <f>"000003"</f>
        <v>000003</v>
      </c>
      <c r="K13" s="7">
        <v>43011</v>
      </c>
      <c r="L13" s="8" t="str">
        <f>"000002"</f>
        <v>000002</v>
      </c>
      <c r="M13" s="7">
        <v>43011</v>
      </c>
      <c r="N13" s="8">
        <v>16</v>
      </c>
      <c r="O13" s="8" t="str">
        <f>"002111"</f>
        <v>002111</v>
      </c>
      <c r="P13" s="7">
        <v>43613</v>
      </c>
      <c r="Q13" s="10">
        <v>2.6687599999999998</v>
      </c>
      <c r="R13" s="10">
        <v>0.26688000000000001</v>
      </c>
      <c r="S13" s="10">
        <v>2.4018799999999998</v>
      </c>
      <c r="T13" s="8">
        <v>65</v>
      </c>
      <c r="U13" s="7">
        <v>43615</v>
      </c>
      <c r="V13" s="8">
        <v>9972924526</v>
      </c>
      <c r="W13" s="9" t="s">
        <v>39</v>
      </c>
      <c r="X13" s="8" t="s">
        <v>40</v>
      </c>
      <c r="Y13" s="9" t="s">
        <v>41</v>
      </c>
      <c r="Z13" s="8" t="s">
        <v>33</v>
      </c>
      <c r="AA13" s="9" t="s">
        <v>34</v>
      </c>
      <c r="AB13" s="10">
        <f t="shared" si="0"/>
        <v>2.6687599999999999E-2</v>
      </c>
    </row>
    <row r="14" spans="1:28" s="4" customFormat="1" ht="13" x14ac:dyDescent="0.3">
      <c r="A14" s="5">
        <v>150</v>
      </c>
      <c r="B14" s="6" t="s">
        <v>35</v>
      </c>
      <c r="C14" s="7">
        <v>43628</v>
      </c>
      <c r="D14" s="8">
        <v>4</v>
      </c>
      <c r="E14" s="9" t="s">
        <v>47</v>
      </c>
      <c r="F14" s="8" t="s">
        <v>50</v>
      </c>
      <c r="G14" s="9" t="s">
        <v>51</v>
      </c>
      <c r="H14" s="8" t="str">
        <f>"000036"</f>
        <v>000036</v>
      </c>
      <c r="I14" s="7">
        <v>42786</v>
      </c>
      <c r="J14" s="8" t="str">
        <f>"000003"</f>
        <v>000003</v>
      </c>
      <c r="K14" s="7">
        <v>43011</v>
      </c>
      <c r="L14" s="8" t="str">
        <f>"000002"</f>
        <v>000002</v>
      </c>
      <c r="M14" s="7">
        <v>43011</v>
      </c>
      <c r="N14" s="8">
        <v>16</v>
      </c>
      <c r="O14" s="8" t="str">
        <f>"002111"</f>
        <v>002111</v>
      </c>
      <c r="P14" s="7">
        <v>43613</v>
      </c>
      <c r="Q14" s="10">
        <v>126.55503</v>
      </c>
      <c r="R14" s="10">
        <v>5.1887600000000003</v>
      </c>
      <c r="S14" s="10">
        <v>121.36627</v>
      </c>
      <c r="T14" s="8">
        <v>76</v>
      </c>
      <c r="U14" s="7">
        <v>43628</v>
      </c>
      <c r="V14" s="8">
        <v>9880682360</v>
      </c>
      <c r="W14" s="9" t="s">
        <v>52</v>
      </c>
      <c r="X14" s="8" t="s">
        <v>40</v>
      </c>
      <c r="Y14" s="9" t="s">
        <v>41</v>
      </c>
      <c r="Z14" s="8" t="s">
        <v>33</v>
      </c>
      <c r="AA14" s="9" t="s">
        <v>34</v>
      </c>
      <c r="AB14" s="10">
        <v>1.2655503000000001</v>
      </c>
    </row>
    <row r="15" spans="1:28" s="4" customFormat="1" ht="13" x14ac:dyDescent="0.3">
      <c r="A15" s="5">
        <v>151</v>
      </c>
      <c r="B15" s="6" t="s">
        <v>71</v>
      </c>
      <c r="C15" s="7">
        <v>43647</v>
      </c>
      <c r="D15" s="8">
        <v>4</v>
      </c>
      <c r="E15" s="9" t="s">
        <v>47</v>
      </c>
      <c r="F15" s="8" t="s">
        <v>72</v>
      </c>
      <c r="G15" s="11" t="s">
        <v>73</v>
      </c>
      <c r="H15" s="8" t="str">
        <f>"000099"</f>
        <v>000099</v>
      </c>
      <c r="I15" s="7">
        <v>43109</v>
      </c>
      <c r="J15" s="8" t="str">
        <f>"000031"</f>
        <v>000031</v>
      </c>
      <c r="K15" s="7">
        <v>43110</v>
      </c>
      <c r="L15" s="8" t="str">
        <f>"000058"</f>
        <v>000058</v>
      </c>
      <c r="M15" s="7">
        <v>43110</v>
      </c>
      <c r="N15" s="8">
        <v>17</v>
      </c>
      <c r="O15" s="8" t="str">
        <f>"003073"</f>
        <v>003073</v>
      </c>
      <c r="P15" s="7">
        <v>43640</v>
      </c>
      <c r="Q15" s="12">
        <v>22.12397</v>
      </c>
      <c r="R15" s="12">
        <v>1.2051499999999999</v>
      </c>
      <c r="S15" s="12">
        <v>20.91882</v>
      </c>
      <c r="T15" s="8">
        <v>96</v>
      </c>
      <c r="U15" s="7">
        <v>43647</v>
      </c>
      <c r="V15" s="8">
        <v>9448000937</v>
      </c>
      <c r="W15" s="11" t="s">
        <v>74</v>
      </c>
      <c r="X15" s="8" t="s">
        <v>36</v>
      </c>
      <c r="Y15" s="11" t="s">
        <v>37</v>
      </c>
      <c r="Z15" s="8" t="s">
        <v>43</v>
      </c>
      <c r="AA15" s="11" t="s">
        <v>44</v>
      </c>
      <c r="AB15" s="12">
        <f t="shared" ref="AB15:AB23" si="1">Q15/100</f>
        <v>0.22123970000000001</v>
      </c>
    </row>
    <row r="16" spans="1:28" s="4" customFormat="1" ht="13" x14ac:dyDescent="0.3">
      <c r="A16" s="5">
        <v>152</v>
      </c>
      <c r="B16" s="6" t="s">
        <v>71</v>
      </c>
      <c r="C16" s="7">
        <v>43647</v>
      </c>
      <c r="D16" s="8">
        <v>4</v>
      </c>
      <c r="E16" s="9" t="s">
        <v>47</v>
      </c>
      <c r="F16" s="8" t="s">
        <v>75</v>
      </c>
      <c r="G16" s="11" t="s">
        <v>76</v>
      </c>
      <c r="H16" s="8" t="str">
        <f>"000042"</f>
        <v>000042</v>
      </c>
      <c r="I16" s="7">
        <v>43519</v>
      </c>
      <c r="J16" s="8" t="str">
        <f>"000002"</f>
        <v>000002</v>
      </c>
      <c r="K16" s="7">
        <v>43564</v>
      </c>
      <c r="L16" s="8" t="str">
        <f>"000002"</f>
        <v>000002</v>
      </c>
      <c r="M16" s="7">
        <v>43564</v>
      </c>
      <c r="N16" s="8">
        <v>18</v>
      </c>
      <c r="O16" s="8" t="str">
        <f>"002993"</f>
        <v>002993</v>
      </c>
      <c r="P16" s="7">
        <v>43640</v>
      </c>
      <c r="Q16" s="12">
        <v>108.90559</v>
      </c>
      <c r="R16" s="12">
        <v>6.2043999999999997</v>
      </c>
      <c r="S16" s="12">
        <v>102.70119</v>
      </c>
      <c r="T16" s="8">
        <v>97</v>
      </c>
      <c r="U16" s="7">
        <v>43647</v>
      </c>
      <c r="V16" s="8">
        <v>9845507797</v>
      </c>
      <c r="W16" s="11" t="s">
        <v>77</v>
      </c>
      <c r="X16" s="8" t="s">
        <v>78</v>
      </c>
      <c r="Y16" s="11" t="s">
        <v>79</v>
      </c>
      <c r="Z16" s="8" t="s">
        <v>33</v>
      </c>
      <c r="AA16" s="11" t="s">
        <v>34</v>
      </c>
      <c r="AB16" s="12">
        <f t="shared" si="1"/>
        <v>1.0890559</v>
      </c>
    </row>
    <row r="17" spans="1:28" s="4" customFormat="1" ht="13" x14ac:dyDescent="0.3">
      <c r="A17" s="5">
        <v>153</v>
      </c>
      <c r="B17" s="6" t="s">
        <v>71</v>
      </c>
      <c r="C17" s="7">
        <v>43647</v>
      </c>
      <c r="D17" s="8">
        <v>4</v>
      </c>
      <c r="E17" s="9" t="s">
        <v>47</v>
      </c>
      <c r="F17" s="8" t="s">
        <v>80</v>
      </c>
      <c r="G17" s="11" t="s">
        <v>81</v>
      </c>
      <c r="H17" s="8" t="str">
        <f>"000039"</f>
        <v>000039</v>
      </c>
      <c r="I17" s="7">
        <v>43166</v>
      </c>
      <c r="J17" s="8" t="str">
        <f>"000064"</f>
        <v>000064</v>
      </c>
      <c r="K17" s="7">
        <v>43187</v>
      </c>
      <c r="L17" s="8" t="str">
        <f>"000073"</f>
        <v>000073</v>
      </c>
      <c r="M17" s="7">
        <v>43187</v>
      </c>
      <c r="N17" s="8">
        <v>18</v>
      </c>
      <c r="O17" s="8" t="str">
        <f>"000626"</f>
        <v>000626</v>
      </c>
      <c r="P17" s="7">
        <v>43214</v>
      </c>
      <c r="Q17" s="12">
        <v>1.8</v>
      </c>
      <c r="R17" s="12">
        <v>0.18</v>
      </c>
      <c r="S17" s="12">
        <v>1.62</v>
      </c>
      <c r="T17" s="8">
        <v>97</v>
      </c>
      <c r="U17" s="7">
        <v>43647</v>
      </c>
      <c r="V17" s="8">
        <v>9972924526</v>
      </c>
      <c r="W17" s="11" t="s">
        <v>82</v>
      </c>
      <c r="X17" s="8" t="s">
        <v>83</v>
      </c>
      <c r="Y17" s="11" t="s">
        <v>84</v>
      </c>
      <c r="Z17" s="8" t="s">
        <v>33</v>
      </c>
      <c r="AA17" s="11" t="s">
        <v>34</v>
      </c>
      <c r="AB17" s="12">
        <f t="shared" si="1"/>
        <v>1.8000000000000002E-2</v>
      </c>
    </row>
    <row r="18" spans="1:28" s="4" customFormat="1" ht="13" x14ac:dyDescent="0.3">
      <c r="A18" s="5">
        <v>154</v>
      </c>
      <c r="B18" s="6" t="s">
        <v>71</v>
      </c>
      <c r="C18" s="7">
        <v>43648</v>
      </c>
      <c r="D18" s="8">
        <v>4</v>
      </c>
      <c r="E18" s="9" t="s">
        <v>47</v>
      </c>
      <c r="F18" s="8" t="s">
        <v>85</v>
      </c>
      <c r="G18" s="11" t="s">
        <v>86</v>
      </c>
      <c r="H18" s="8" t="str">
        <f>"000028"</f>
        <v>000028</v>
      </c>
      <c r="I18" s="7">
        <v>43181</v>
      </c>
      <c r="J18" s="8" t="str">
        <f>"000022"</f>
        <v>000022</v>
      </c>
      <c r="K18" s="7">
        <v>43225</v>
      </c>
      <c r="L18" s="8" t="str">
        <f>"000022"</f>
        <v>000022</v>
      </c>
      <c r="M18" s="7">
        <v>43225</v>
      </c>
      <c r="N18" s="8">
        <v>17</v>
      </c>
      <c r="O18" s="8" t="str">
        <f>"002931"</f>
        <v>002931</v>
      </c>
      <c r="P18" s="7">
        <v>43637</v>
      </c>
      <c r="Q18" s="12">
        <v>0.89520999999999995</v>
      </c>
      <c r="R18" s="12">
        <v>8.1460000000000005E-2</v>
      </c>
      <c r="S18" s="12">
        <v>0.81374999999999997</v>
      </c>
      <c r="T18" s="8">
        <v>103</v>
      </c>
      <c r="U18" s="7">
        <v>43648</v>
      </c>
      <c r="V18" s="8">
        <v>9945535033</v>
      </c>
      <c r="W18" s="11" t="s">
        <v>87</v>
      </c>
      <c r="X18" s="8" t="s">
        <v>88</v>
      </c>
      <c r="Y18" s="11" t="s">
        <v>89</v>
      </c>
      <c r="Z18" s="8" t="s">
        <v>31</v>
      </c>
      <c r="AA18" s="11" t="s">
        <v>32</v>
      </c>
      <c r="AB18" s="12">
        <f t="shared" si="1"/>
        <v>8.9520999999999993E-3</v>
      </c>
    </row>
    <row r="19" spans="1:28" s="4" customFormat="1" ht="13" x14ac:dyDescent="0.3">
      <c r="A19" s="5">
        <v>155</v>
      </c>
      <c r="B19" s="6" t="s">
        <v>71</v>
      </c>
      <c r="C19" s="7">
        <v>43669</v>
      </c>
      <c r="D19" s="8">
        <v>4</v>
      </c>
      <c r="E19" s="9" t="s">
        <v>47</v>
      </c>
      <c r="F19" s="8" t="s">
        <v>90</v>
      </c>
      <c r="G19" s="11" t="s">
        <v>91</v>
      </c>
      <c r="H19" s="8" t="str">
        <f>"000102"</f>
        <v>000102</v>
      </c>
      <c r="I19" s="7">
        <v>43132</v>
      </c>
      <c r="J19" s="8" t="str">
        <f>"000036"</f>
        <v>000036</v>
      </c>
      <c r="K19" s="7">
        <v>43132</v>
      </c>
      <c r="L19" s="8" t="str">
        <f>"000070"</f>
        <v>000070</v>
      </c>
      <c r="M19" s="7">
        <v>43132</v>
      </c>
      <c r="N19" s="8">
        <v>17</v>
      </c>
      <c r="O19" s="8" t="str">
        <f>"003673"</f>
        <v>003673</v>
      </c>
      <c r="P19" s="7">
        <v>43664</v>
      </c>
      <c r="Q19" s="12">
        <v>7.1222000000000003</v>
      </c>
      <c r="R19" s="12">
        <v>0.31235000000000002</v>
      </c>
      <c r="S19" s="12">
        <v>6.80985</v>
      </c>
      <c r="T19" s="8">
        <v>122</v>
      </c>
      <c r="U19" s="7">
        <v>43669</v>
      </c>
      <c r="V19" s="8">
        <v>9845404793</v>
      </c>
      <c r="W19" s="11" t="s">
        <v>92</v>
      </c>
      <c r="X19" s="8" t="s">
        <v>36</v>
      </c>
      <c r="Y19" s="11" t="s">
        <v>37</v>
      </c>
      <c r="Z19" s="8" t="s">
        <v>43</v>
      </c>
      <c r="AA19" s="11" t="s">
        <v>44</v>
      </c>
      <c r="AB19" s="12">
        <f t="shared" si="1"/>
        <v>7.1222000000000008E-2</v>
      </c>
    </row>
    <row r="20" spans="1:28" s="4" customFormat="1" ht="13" x14ac:dyDescent="0.3">
      <c r="A20" s="5">
        <v>156</v>
      </c>
      <c r="B20" s="6" t="s">
        <v>93</v>
      </c>
      <c r="C20" s="7">
        <v>43696</v>
      </c>
      <c r="D20" s="8">
        <v>4</v>
      </c>
      <c r="E20" s="9" t="s">
        <v>47</v>
      </c>
      <c r="F20" s="8" t="s">
        <v>94</v>
      </c>
      <c r="G20" s="11" t="s">
        <v>95</v>
      </c>
      <c r="H20" s="8" t="str">
        <f>"000126"</f>
        <v>000126</v>
      </c>
      <c r="I20" s="7">
        <v>43167</v>
      </c>
      <c r="J20" s="8" t="str">
        <f>"000043"</f>
        <v>000043</v>
      </c>
      <c r="K20" s="7">
        <v>43174</v>
      </c>
      <c r="L20" s="8" t="str">
        <f>"000098"</f>
        <v>000098</v>
      </c>
      <c r="M20" s="7">
        <v>43174</v>
      </c>
      <c r="N20" s="8">
        <v>17</v>
      </c>
      <c r="O20" s="8" t="str">
        <f>"004474"</f>
        <v>004474</v>
      </c>
      <c r="P20" s="7">
        <v>43691</v>
      </c>
      <c r="Q20" s="12">
        <v>9.5</v>
      </c>
      <c r="R20" s="12">
        <v>0.46955999999999998</v>
      </c>
      <c r="S20" s="12">
        <v>9.0304400000000005</v>
      </c>
      <c r="T20" s="8">
        <v>158</v>
      </c>
      <c r="U20" s="7">
        <v>43696</v>
      </c>
      <c r="V20" s="8">
        <v>7359578166</v>
      </c>
      <c r="W20" s="11" t="s">
        <v>96</v>
      </c>
      <c r="X20" s="8" t="s">
        <v>36</v>
      </c>
      <c r="Y20" s="11" t="s">
        <v>37</v>
      </c>
      <c r="Z20" s="8" t="s">
        <v>43</v>
      </c>
      <c r="AA20" s="11" t="s">
        <v>44</v>
      </c>
      <c r="AB20" s="12">
        <f t="shared" si="1"/>
        <v>9.5000000000000001E-2</v>
      </c>
    </row>
    <row r="21" spans="1:28" s="4" customFormat="1" ht="13" x14ac:dyDescent="0.3">
      <c r="A21" s="5">
        <v>157</v>
      </c>
      <c r="B21" s="6" t="s">
        <v>97</v>
      </c>
      <c r="C21" s="7">
        <v>43725</v>
      </c>
      <c r="D21" s="8">
        <v>4</v>
      </c>
      <c r="E21" s="9" t="s">
        <v>47</v>
      </c>
      <c r="F21" s="8" t="s">
        <v>98</v>
      </c>
      <c r="G21" s="11" t="s">
        <v>99</v>
      </c>
      <c r="H21" s="8" t="str">
        <f>"000040"</f>
        <v>000040</v>
      </c>
      <c r="I21" s="7">
        <v>43171</v>
      </c>
      <c r="J21" s="8" t="str">
        <f>"000086"</f>
        <v>000086</v>
      </c>
      <c r="K21" s="7">
        <v>43332</v>
      </c>
      <c r="L21" s="8" t="str">
        <f>"000086"</f>
        <v>000086</v>
      </c>
      <c r="M21" s="7">
        <v>43332</v>
      </c>
      <c r="N21" s="8">
        <v>18</v>
      </c>
      <c r="O21" s="8" t="str">
        <f>""</f>
        <v/>
      </c>
      <c r="P21" s="8"/>
      <c r="Q21" s="12">
        <v>113.76065</v>
      </c>
      <c r="R21" s="12">
        <v>3.65158</v>
      </c>
      <c r="S21" s="12">
        <v>110.10907</v>
      </c>
      <c r="T21" s="8">
        <v>190</v>
      </c>
      <c r="U21" s="7">
        <v>43725</v>
      </c>
      <c r="V21" s="8">
        <v>9845449405</v>
      </c>
      <c r="W21" s="11" t="s">
        <v>100</v>
      </c>
      <c r="X21" s="8" t="s">
        <v>101</v>
      </c>
      <c r="Y21" s="11" t="s">
        <v>102</v>
      </c>
      <c r="Z21" s="8" t="s">
        <v>33</v>
      </c>
      <c r="AA21" s="11" t="s">
        <v>34</v>
      </c>
      <c r="AB21" s="12">
        <f t="shared" si="1"/>
        <v>1.1376065</v>
      </c>
    </row>
    <row r="22" spans="1:28" s="4" customFormat="1" ht="13" x14ac:dyDescent="0.3">
      <c r="A22" s="5">
        <v>158</v>
      </c>
      <c r="B22" s="6" t="s">
        <v>97</v>
      </c>
      <c r="C22" s="7">
        <v>43729</v>
      </c>
      <c r="D22" s="8">
        <v>4</v>
      </c>
      <c r="E22" s="9" t="s">
        <v>47</v>
      </c>
      <c r="F22" s="8" t="s">
        <v>103</v>
      </c>
      <c r="G22" s="11" t="s">
        <v>104</v>
      </c>
      <c r="H22" s="8" t="str">
        <f>"000051"</f>
        <v>000051</v>
      </c>
      <c r="I22" s="7">
        <v>43179</v>
      </c>
      <c r="J22" s="8" t="str">
        <f>"000087"</f>
        <v>000087</v>
      </c>
      <c r="K22" s="7">
        <v>43332</v>
      </c>
      <c r="L22" s="8" t="str">
        <f>"000087"</f>
        <v>000087</v>
      </c>
      <c r="M22" s="7">
        <v>43332</v>
      </c>
      <c r="N22" s="8">
        <v>18</v>
      </c>
      <c r="O22" s="8" t="str">
        <f>"005184"</f>
        <v>005184</v>
      </c>
      <c r="P22" s="7">
        <v>43726</v>
      </c>
      <c r="Q22" s="12">
        <v>17.029029999999999</v>
      </c>
      <c r="R22" s="12">
        <v>10.353260000000001</v>
      </c>
      <c r="S22" s="12">
        <v>6.67577</v>
      </c>
      <c r="T22" s="8">
        <v>195</v>
      </c>
      <c r="U22" s="7">
        <v>43729</v>
      </c>
      <c r="V22" s="8">
        <v>9449863064</v>
      </c>
      <c r="W22" s="11" t="s">
        <v>105</v>
      </c>
      <c r="X22" s="8" t="s">
        <v>106</v>
      </c>
      <c r="Y22" s="11" t="s">
        <v>107</v>
      </c>
      <c r="Z22" s="8" t="s">
        <v>33</v>
      </c>
      <c r="AA22" s="11" t="s">
        <v>34</v>
      </c>
      <c r="AB22" s="12">
        <f t="shared" si="1"/>
        <v>0.17029029999999998</v>
      </c>
    </row>
    <row r="23" spans="1:28" s="4" customFormat="1" ht="13" x14ac:dyDescent="0.3">
      <c r="A23" s="5">
        <v>159</v>
      </c>
      <c r="B23" s="6" t="s">
        <v>97</v>
      </c>
      <c r="C23" s="7">
        <v>43729</v>
      </c>
      <c r="D23" s="8">
        <v>4</v>
      </c>
      <c r="E23" s="9" t="s">
        <v>47</v>
      </c>
      <c r="F23" s="8" t="s">
        <v>108</v>
      </c>
      <c r="G23" s="11" t="s">
        <v>109</v>
      </c>
      <c r="H23" s="8" t="str">
        <f>"000053"</f>
        <v>000053</v>
      </c>
      <c r="I23" s="7">
        <v>43179</v>
      </c>
      <c r="J23" s="8" t="str">
        <f>"000088"</f>
        <v>000088</v>
      </c>
      <c r="K23" s="7">
        <v>43332</v>
      </c>
      <c r="L23" s="8" t="str">
        <f>"000088"</f>
        <v>000088</v>
      </c>
      <c r="M23" s="7">
        <v>43332</v>
      </c>
      <c r="N23" s="8">
        <v>18</v>
      </c>
      <c r="O23" s="8" t="str">
        <f>"005185"</f>
        <v>005185</v>
      </c>
      <c r="P23" s="7">
        <v>43726</v>
      </c>
      <c r="Q23" s="12">
        <v>40.419730000000001</v>
      </c>
      <c r="R23" s="12">
        <v>3.3681700000000001</v>
      </c>
      <c r="S23" s="12">
        <v>37.051560000000002</v>
      </c>
      <c r="T23" s="8">
        <v>195</v>
      </c>
      <c r="U23" s="7">
        <v>43729</v>
      </c>
      <c r="V23" s="8">
        <v>9449863064</v>
      </c>
      <c r="W23" s="11" t="s">
        <v>105</v>
      </c>
      <c r="X23" s="8" t="s">
        <v>106</v>
      </c>
      <c r="Y23" s="11" t="s">
        <v>107</v>
      </c>
      <c r="Z23" s="8" t="s">
        <v>33</v>
      </c>
      <c r="AA23" s="11" t="s">
        <v>34</v>
      </c>
      <c r="AB23" s="12">
        <f t="shared" si="1"/>
        <v>0.40419730000000004</v>
      </c>
    </row>
    <row r="24" spans="1:28" s="4" customFormat="1" ht="13" x14ac:dyDescent="0.3">
      <c r="A24" s="5">
        <v>160</v>
      </c>
      <c r="B24" s="6" t="s">
        <v>110</v>
      </c>
      <c r="C24" s="7">
        <v>43748</v>
      </c>
      <c r="D24" s="5">
        <v>4</v>
      </c>
      <c r="E24" s="9" t="s">
        <v>47</v>
      </c>
      <c r="F24" s="8" t="s">
        <v>48</v>
      </c>
      <c r="G24" s="9" t="s">
        <v>49</v>
      </c>
      <c r="H24" s="8" t="str">
        <f>"000025"</f>
        <v>000025</v>
      </c>
      <c r="I24" s="7">
        <v>42716</v>
      </c>
      <c r="J24" s="8" t="str">
        <f>"000037"</f>
        <v>000037</v>
      </c>
      <c r="K24" s="7">
        <v>43124</v>
      </c>
      <c r="L24" s="8" t="str">
        <f>"000037"</f>
        <v>000037</v>
      </c>
      <c r="M24" s="7">
        <v>43124</v>
      </c>
      <c r="N24" s="8">
        <v>16</v>
      </c>
      <c r="O24" s="8" t="str">
        <f>"003879"</f>
        <v>003879</v>
      </c>
      <c r="P24" s="7">
        <v>43297</v>
      </c>
      <c r="Q24" s="10">
        <v>5.1329900000000004</v>
      </c>
      <c r="R24" s="10">
        <v>0.68476000000000004</v>
      </c>
      <c r="S24" s="10">
        <v>4.4482299999999997</v>
      </c>
      <c r="T24" s="8">
        <v>13</v>
      </c>
      <c r="U24" s="7">
        <v>43748</v>
      </c>
      <c r="V24" s="8">
        <v>9620096296</v>
      </c>
      <c r="W24" s="9" t="s">
        <v>45</v>
      </c>
      <c r="X24" s="8" t="s">
        <v>29</v>
      </c>
      <c r="Y24" s="9" t="s">
        <v>30</v>
      </c>
      <c r="Z24" s="8" t="s">
        <v>31</v>
      </c>
      <c r="AA24" s="9" t="s">
        <v>32</v>
      </c>
      <c r="AB24" s="10">
        <v>5.1329900000000005E-2</v>
      </c>
    </row>
    <row r="25" spans="1:28" s="4" customFormat="1" ht="13" x14ac:dyDescent="0.3">
      <c r="A25" s="5">
        <v>161</v>
      </c>
      <c r="B25" s="6" t="s">
        <v>110</v>
      </c>
      <c r="C25" s="7">
        <v>43748</v>
      </c>
      <c r="D25" s="5">
        <v>4</v>
      </c>
      <c r="E25" s="9" t="s">
        <v>47</v>
      </c>
      <c r="F25" s="8" t="s">
        <v>111</v>
      </c>
      <c r="G25" s="9" t="s">
        <v>112</v>
      </c>
      <c r="H25" s="8" t="str">
        <f>"000027"</f>
        <v>000027</v>
      </c>
      <c r="I25" s="7">
        <v>43180</v>
      </c>
      <c r="J25" s="8" t="str">
        <f>"000001"</f>
        <v>000001</v>
      </c>
      <c r="K25" s="7">
        <v>43559</v>
      </c>
      <c r="L25" s="8" t="str">
        <f>"000001"</f>
        <v>000001</v>
      </c>
      <c r="M25" s="7">
        <v>43559</v>
      </c>
      <c r="N25" s="8">
        <v>18</v>
      </c>
      <c r="O25" s="8" t="str">
        <f>""</f>
        <v/>
      </c>
      <c r="P25" s="7"/>
      <c r="Q25" s="10">
        <v>24.317260000000001</v>
      </c>
      <c r="R25" s="10">
        <v>3.0639799999999999</v>
      </c>
      <c r="S25" s="10">
        <v>21.25328</v>
      </c>
      <c r="T25" s="8">
        <v>13</v>
      </c>
      <c r="U25" s="7">
        <v>43748</v>
      </c>
      <c r="V25" s="8">
        <v>9449863065</v>
      </c>
      <c r="W25" s="9" t="s">
        <v>113</v>
      </c>
      <c r="X25" s="8" t="s">
        <v>106</v>
      </c>
      <c r="Y25" s="9" t="s">
        <v>107</v>
      </c>
      <c r="Z25" s="8" t="s">
        <v>31</v>
      </c>
      <c r="AA25" s="9" t="s">
        <v>32</v>
      </c>
      <c r="AB25" s="10">
        <v>0.24317260000000002</v>
      </c>
    </row>
    <row r="26" spans="1:28" s="4" customFormat="1" ht="13" x14ac:dyDescent="0.3">
      <c r="A26" s="5">
        <v>162</v>
      </c>
      <c r="B26" s="6" t="s">
        <v>110</v>
      </c>
      <c r="C26" s="7">
        <v>43749</v>
      </c>
      <c r="D26" s="5">
        <v>4</v>
      </c>
      <c r="E26" s="9" t="s">
        <v>47</v>
      </c>
      <c r="F26" s="8" t="s">
        <v>114</v>
      </c>
      <c r="G26" s="9" t="s">
        <v>115</v>
      </c>
      <c r="H26" s="8" t="str">
        <f>"000042"</f>
        <v>000042</v>
      </c>
      <c r="I26" s="7">
        <v>43171</v>
      </c>
      <c r="J26" s="8" t="str">
        <f>"000012"</f>
        <v>000012</v>
      </c>
      <c r="K26" s="7">
        <v>43220</v>
      </c>
      <c r="L26" s="8" t="str">
        <f>"000012"</f>
        <v>000012</v>
      </c>
      <c r="M26" s="7">
        <v>43220</v>
      </c>
      <c r="N26" s="8">
        <v>18</v>
      </c>
      <c r="O26" s="8" t="str">
        <f>"005497"</f>
        <v>005497</v>
      </c>
      <c r="P26" s="7">
        <v>43739</v>
      </c>
      <c r="Q26" s="10">
        <v>25.842020000000002</v>
      </c>
      <c r="R26" s="10">
        <v>1.37202</v>
      </c>
      <c r="S26" s="10">
        <v>24.47</v>
      </c>
      <c r="T26" s="8">
        <v>13</v>
      </c>
      <c r="U26" s="7">
        <v>43749</v>
      </c>
      <c r="V26" s="8">
        <v>9844353313</v>
      </c>
      <c r="W26" s="9" t="s">
        <v>116</v>
      </c>
      <c r="X26" s="8" t="s">
        <v>117</v>
      </c>
      <c r="Y26" s="9" t="s">
        <v>118</v>
      </c>
      <c r="Z26" s="8" t="s">
        <v>31</v>
      </c>
      <c r="AA26" s="9" t="s">
        <v>32</v>
      </c>
      <c r="AB26" s="10">
        <v>0.25842019999999999</v>
      </c>
    </row>
    <row r="27" spans="1:28" s="4" customFormat="1" ht="13" x14ac:dyDescent="0.3">
      <c r="A27" s="5">
        <v>163</v>
      </c>
      <c r="B27" s="6" t="s">
        <v>110</v>
      </c>
      <c r="C27" s="7">
        <v>43752</v>
      </c>
      <c r="D27" s="5">
        <v>4</v>
      </c>
      <c r="E27" s="9" t="s">
        <v>47</v>
      </c>
      <c r="F27" s="8" t="s">
        <v>119</v>
      </c>
      <c r="G27" s="9" t="s">
        <v>120</v>
      </c>
      <c r="H27" s="8" t="str">
        <f>"000041"</f>
        <v>000041</v>
      </c>
      <c r="I27" s="7">
        <v>43171</v>
      </c>
      <c r="J27" s="8" t="str">
        <f>"000013"</f>
        <v>000013</v>
      </c>
      <c r="K27" s="7">
        <v>43220</v>
      </c>
      <c r="L27" s="8" t="str">
        <f>"000013"</f>
        <v>000013</v>
      </c>
      <c r="M27" s="7">
        <v>43220</v>
      </c>
      <c r="N27" s="8">
        <v>18</v>
      </c>
      <c r="O27" s="8" t="str">
        <f>"005498"</f>
        <v>005498</v>
      </c>
      <c r="P27" s="7">
        <v>43739</v>
      </c>
      <c r="Q27" s="10">
        <v>25.804189999999998</v>
      </c>
      <c r="R27" s="10">
        <v>1.37043</v>
      </c>
      <c r="S27" s="10">
        <v>24.433759999999999</v>
      </c>
      <c r="T27" s="8">
        <v>13</v>
      </c>
      <c r="U27" s="7">
        <v>43752</v>
      </c>
      <c r="V27" s="8">
        <v>9844353313</v>
      </c>
      <c r="W27" s="9" t="s">
        <v>116</v>
      </c>
      <c r="X27" s="8" t="s">
        <v>117</v>
      </c>
      <c r="Y27" s="9" t="s">
        <v>118</v>
      </c>
      <c r="Z27" s="8" t="s">
        <v>31</v>
      </c>
      <c r="AA27" s="9" t="s">
        <v>32</v>
      </c>
      <c r="AB27" s="10">
        <v>0.25804189999999999</v>
      </c>
    </row>
    <row r="28" spans="1:28" s="4" customFormat="1" ht="13" x14ac:dyDescent="0.3">
      <c r="A28" s="5">
        <v>164</v>
      </c>
      <c r="B28" s="6" t="s">
        <v>121</v>
      </c>
      <c r="C28" s="7">
        <v>43780</v>
      </c>
      <c r="D28" s="5">
        <v>4</v>
      </c>
      <c r="E28" s="9" t="s">
        <v>47</v>
      </c>
      <c r="F28" s="8" t="s">
        <v>122</v>
      </c>
      <c r="G28" s="9" t="s">
        <v>123</v>
      </c>
      <c r="H28" s="8" t="str">
        <f>"000034"</f>
        <v>000034</v>
      </c>
      <c r="I28" s="7">
        <v>43497</v>
      </c>
      <c r="J28" s="8" t="str">
        <f>"000035"</f>
        <v>000035</v>
      </c>
      <c r="K28" s="7">
        <v>43645</v>
      </c>
      <c r="L28" s="8" t="str">
        <f>"000035"</f>
        <v>000035</v>
      </c>
      <c r="M28" s="7">
        <v>43645</v>
      </c>
      <c r="N28" s="8">
        <v>17</v>
      </c>
      <c r="O28" s="8" t="str">
        <f>"006149"</f>
        <v>006149</v>
      </c>
      <c r="P28" s="7">
        <v>43776</v>
      </c>
      <c r="Q28" s="10">
        <v>111.76837</v>
      </c>
      <c r="R28" s="10">
        <v>86.768370000000004</v>
      </c>
      <c r="S28" s="10">
        <v>25</v>
      </c>
      <c r="T28" s="8">
        <v>13</v>
      </c>
      <c r="U28" s="7">
        <v>43780</v>
      </c>
      <c r="V28" s="8">
        <v>9980326667</v>
      </c>
      <c r="W28" s="9" t="s">
        <v>124</v>
      </c>
      <c r="X28" s="8" t="s">
        <v>125</v>
      </c>
      <c r="Y28" s="9" t="s">
        <v>126</v>
      </c>
      <c r="Z28" s="8" t="s">
        <v>33</v>
      </c>
      <c r="AA28" s="9" t="s">
        <v>34</v>
      </c>
      <c r="AB28" s="10">
        <v>1.1176836999999999</v>
      </c>
    </row>
    <row r="29" spans="1:28" s="4" customFormat="1" ht="13" x14ac:dyDescent="0.3">
      <c r="A29" s="5">
        <v>165</v>
      </c>
      <c r="B29" s="6" t="s">
        <v>121</v>
      </c>
      <c r="C29" s="7">
        <v>43796</v>
      </c>
      <c r="D29" s="5">
        <v>4</v>
      </c>
      <c r="E29" s="9" t="s">
        <v>47</v>
      </c>
      <c r="F29" s="8" t="s">
        <v>98</v>
      </c>
      <c r="G29" s="9" t="s">
        <v>99</v>
      </c>
      <c r="H29" s="8" t="str">
        <f>"000040"</f>
        <v>000040</v>
      </c>
      <c r="I29" s="7">
        <v>43171</v>
      </c>
      <c r="J29" s="8" t="str">
        <f>"000086"</f>
        <v>000086</v>
      </c>
      <c r="K29" s="7">
        <v>43332</v>
      </c>
      <c r="L29" s="8" t="str">
        <f>"000086"</f>
        <v>000086</v>
      </c>
      <c r="M29" s="7">
        <v>43332</v>
      </c>
      <c r="N29" s="8">
        <v>18</v>
      </c>
      <c r="O29" s="8" t="str">
        <f>""</f>
        <v/>
      </c>
      <c r="P29" s="7"/>
      <c r="Q29" s="10">
        <v>1.4</v>
      </c>
      <c r="R29" s="10">
        <v>0.14000000000000001</v>
      </c>
      <c r="S29" s="10">
        <v>1.26</v>
      </c>
      <c r="T29" s="8">
        <v>13</v>
      </c>
      <c r="U29" s="7">
        <v>43796</v>
      </c>
      <c r="V29" s="8">
        <v>9611192254</v>
      </c>
      <c r="W29" s="9" t="s">
        <v>127</v>
      </c>
      <c r="X29" s="8" t="s">
        <v>101</v>
      </c>
      <c r="Y29" s="9" t="s">
        <v>102</v>
      </c>
      <c r="Z29" s="8" t="s">
        <v>33</v>
      </c>
      <c r="AA29" s="9" t="s">
        <v>34</v>
      </c>
      <c r="AB29" s="10">
        <v>1.3999999999999999E-2</v>
      </c>
    </row>
    <row r="30" spans="1:28" s="4" customFormat="1" ht="13" x14ac:dyDescent="0.3">
      <c r="A30" s="5">
        <v>166</v>
      </c>
      <c r="B30" s="6" t="s">
        <v>128</v>
      </c>
      <c r="C30" s="7">
        <v>43818</v>
      </c>
      <c r="D30" s="5">
        <v>4</v>
      </c>
      <c r="E30" s="9" t="s">
        <v>47</v>
      </c>
      <c r="F30" s="8" t="s">
        <v>129</v>
      </c>
      <c r="G30" s="9" t="s">
        <v>130</v>
      </c>
      <c r="H30" s="8" t="str">
        <f>"000009"</f>
        <v>000009</v>
      </c>
      <c r="I30" s="7">
        <v>42355</v>
      </c>
      <c r="J30" s="8" t="str">
        <f>"000008"</f>
        <v>000008</v>
      </c>
      <c r="K30" s="7">
        <v>42543</v>
      </c>
      <c r="L30" s="8" t="str">
        <f>"000008"</f>
        <v>000008</v>
      </c>
      <c r="M30" s="7">
        <v>42548</v>
      </c>
      <c r="N30" s="8">
        <v>16</v>
      </c>
      <c r="O30" s="8" t="str">
        <f>"010078"</f>
        <v>010078</v>
      </c>
      <c r="P30" s="7">
        <v>43161</v>
      </c>
      <c r="Q30" s="10">
        <v>1.65</v>
      </c>
      <c r="R30" s="10">
        <v>0.16500000000000001</v>
      </c>
      <c r="S30" s="10">
        <v>1.4850000000000001</v>
      </c>
      <c r="T30" s="8">
        <v>13</v>
      </c>
      <c r="U30" s="7">
        <v>43818</v>
      </c>
      <c r="V30" s="8">
        <v>9611192254</v>
      </c>
      <c r="W30" s="9" t="s">
        <v>131</v>
      </c>
      <c r="X30" s="8" t="s">
        <v>40</v>
      </c>
      <c r="Y30" s="9" t="s">
        <v>41</v>
      </c>
      <c r="Z30" s="8" t="s">
        <v>33</v>
      </c>
      <c r="AA30" s="9" t="s">
        <v>34</v>
      </c>
      <c r="AB30" s="10">
        <v>1.6500000000000001E-2</v>
      </c>
    </row>
    <row r="31" spans="1:28" s="4" customFormat="1" ht="13" x14ac:dyDescent="0.3">
      <c r="A31" s="5">
        <v>167</v>
      </c>
      <c r="B31" s="6" t="s">
        <v>128</v>
      </c>
      <c r="C31" s="7">
        <v>43818</v>
      </c>
      <c r="D31" s="5">
        <v>4</v>
      </c>
      <c r="E31" s="9" t="s">
        <v>47</v>
      </c>
      <c r="F31" s="8" t="s">
        <v>132</v>
      </c>
      <c r="G31" s="9" t="s">
        <v>133</v>
      </c>
      <c r="H31" s="8" t="str">
        <f>"000016"</f>
        <v>000016</v>
      </c>
      <c r="I31" s="7">
        <v>43636</v>
      </c>
      <c r="J31" s="8" t="str">
        <f>"000039"</f>
        <v>000039</v>
      </c>
      <c r="K31" s="7">
        <v>43719</v>
      </c>
      <c r="L31" s="8" t="str">
        <f>"000071"</f>
        <v>000071</v>
      </c>
      <c r="M31" s="7">
        <v>43721</v>
      </c>
      <c r="N31" s="8">
        <v>19</v>
      </c>
      <c r="O31" s="8" t="str">
        <f>"006881"</f>
        <v>006881</v>
      </c>
      <c r="P31" s="7">
        <v>43818</v>
      </c>
      <c r="Q31" s="10">
        <v>50.60127</v>
      </c>
      <c r="R31" s="10">
        <v>5.19604</v>
      </c>
      <c r="S31" s="10">
        <v>45.405230000000003</v>
      </c>
      <c r="T31" s="8">
        <v>13</v>
      </c>
      <c r="U31" s="7">
        <v>43818</v>
      </c>
      <c r="V31" s="8">
        <v>9035609668</v>
      </c>
      <c r="W31" s="9" t="s">
        <v>134</v>
      </c>
      <c r="X31" s="8" t="s">
        <v>78</v>
      </c>
      <c r="Y31" s="9" t="s">
        <v>79</v>
      </c>
      <c r="Z31" s="8" t="s">
        <v>43</v>
      </c>
      <c r="AA31" s="9" t="s">
        <v>44</v>
      </c>
      <c r="AB31" s="10">
        <v>0.50601269999999998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2020-01-28T11:14:40Z</dcterms:modified>
</cp:coreProperties>
</file>