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BPR Q1 Q2 Q3\Contractor Bill Payment (Bill Register) Q1 Q2 Q3\"/>
    </mc:Choice>
  </mc:AlternateContent>
  <bookViews>
    <workbookView xWindow="0" yWindow="0" windowWidth="11790" windowHeight="563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45" i="1" l="1"/>
  <c r="L45" i="1"/>
  <c r="J45" i="1"/>
  <c r="H45" i="1"/>
  <c r="O44" i="1"/>
  <c r="L44" i="1"/>
  <c r="J44" i="1"/>
  <c r="H44" i="1"/>
  <c r="O43" i="1"/>
  <c r="L43" i="1"/>
  <c r="J43" i="1"/>
  <c r="H43" i="1"/>
  <c r="O42" i="1"/>
  <c r="L42" i="1"/>
  <c r="J42" i="1"/>
  <c r="H42" i="1"/>
  <c r="O41" i="1"/>
  <c r="L41" i="1"/>
  <c r="J41" i="1"/>
  <c r="H41" i="1"/>
  <c r="O40" i="1"/>
  <c r="L40" i="1"/>
  <c r="J40" i="1"/>
  <c r="H40" i="1"/>
  <c r="O39" i="1"/>
  <c r="L39" i="1"/>
  <c r="J39" i="1"/>
  <c r="H39" i="1"/>
  <c r="O38" i="1"/>
  <c r="L38" i="1"/>
  <c r="J38" i="1"/>
  <c r="H38" i="1"/>
  <c r="O37" i="1"/>
  <c r="L37" i="1"/>
  <c r="J37" i="1"/>
  <c r="H37" i="1"/>
  <c r="AB36" i="1"/>
  <c r="O36" i="1"/>
  <c r="L36" i="1"/>
  <c r="J36" i="1"/>
  <c r="H36" i="1"/>
  <c r="AB35" i="1"/>
  <c r="O35" i="1"/>
  <c r="L35" i="1"/>
  <c r="J35" i="1"/>
  <c r="H35" i="1"/>
  <c r="AB34" i="1"/>
  <c r="O34" i="1"/>
  <c r="L34" i="1"/>
  <c r="J34" i="1"/>
  <c r="H34" i="1"/>
  <c r="AB33" i="1"/>
  <c r="O33" i="1"/>
  <c r="L33" i="1"/>
  <c r="J33" i="1"/>
  <c r="H33" i="1"/>
  <c r="AB32" i="1"/>
  <c r="O32" i="1"/>
  <c r="L32" i="1"/>
  <c r="J32" i="1"/>
  <c r="H32" i="1"/>
  <c r="AB31" i="1"/>
  <c r="O31" i="1"/>
  <c r="L31" i="1"/>
  <c r="J31" i="1"/>
  <c r="H31" i="1"/>
  <c r="AB30" i="1"/>
  <c r="O30" i="1"/>
  <c r="L30" i="1"/>
  <c r="J30" i="1"/>
  <c r="H30" i="1"/>
  <c r="AB29" i="1"/>
  <c r="O29" i="1"/>
  <c r="L29" i="1"/>
  <c r="J29" i="1"/>
  <c r="H29" i="1"/>
  <c r="O28" i="1"/>
  <c r="L28" i="1"/>
  <c r="J28" i="1"/>
  <c r="H28" i="1"/>
  <c r="O27" i="1"/>
  <c r="L27" i="1"/>
  <c r="J27" i="1"/>
  <c r="H27" i="1"/>
  <c r="O26" i="1"/>
  <c r="L26" i="1"/>
  <c r="J26" i="1"/>
  <c r="H26" i="1"/>
  <c r="O25" i="1"/>
  <c r="L25" i="1"/>
  <c r="J25" i="1"/>
  <c r="H25" i="1"/>
  <c r="O24" i="1"/>
  <c r="L24" i="1"/>
  <c r="J24" i="1"/>
  <c r="H24" i="1"/>
  <c r="AB23" i="1"/>
  <c r="O23" i="1"/>
  <c r="L23" i="1"/>
  <c r="J23" i="1"/>
  <c r="H23" i="1"/>
  <c r="AB22" i="1"/>
  <c r="O22" i="1"/>
  <c r="L22" i="1"/>
  <c r="J22" i="1"/>
  <c r="H22" i="1"/>
  <c r="AB21" i="1"/>
  <c r="O21" i="1"/>
  <c r="L21" i="1"/>
  <c r="J21" i="1"/>
  <c r="H21" i="1"/>
  <c r="AB20" i="1"/>
  <c r="O20" i="1"/>
  <c r="L20" i="1"/>
  <c r="J20" i="1"/>
  <c r="H20" i="1"/>
  <c r="AB19" i="1"/>
  <c r="O19" i="1"/>
  <c r="L19" i="1"/>
  <c r="J19" i="1"/>
  <c r="H19" i="1"/>
  <c r="AB18" i="1"/>
  <c r="O18" i="1"/>
  <c r="L18" i="1"/>
  <c r="J18" i="1"/>
  <c r="H18" i="1"/>
  <c r="AB17" i="1"/>
  <c r="O17" i="1"/>
  <c r="L17" i="1"/>
  <c r="J17" i="1"/>
  <c r="H17" i="1"/>
  <c r="AB16" i="1"/>
  <c r="O16" i="1"/>
  <c r="L16" i="1"/>
  <c r="J16" i="1"/>
  <c r="H16" i="1"/>
  <c r="AB15" i="1"/>
  <c r="O15" i="1"/>
  <c r="L15" i="1"/>
  <c r="J15" i="1"/>
  <c r="H15" i="1"/>
  <c r="AB14" i="1"/>
  <c r="O14" i="1"/>
  <c r="L14" i="1"/>
  <c r="J14" i="1"/>
  <c r="H14" i="1"/>
  <c r="AB13" i="1"/>
  <c r="O13" i="1"/>
  <c r="L13" i="1"/>
  <c r="J13" i="1"/>
  <c r="H13" i="1"/>
  <c r="AB12" i="1"/>
  <c r="O12" i="1"/>
  <c r="L12" i="1"/>
  <c r="J12" i="1"/>
  <c r="H12" i="1"/>
  <c r="AB11" i="1"/>
  <c r="O11" i="1"/>
  <c r="L11" i="1"/>
  <c r="J11" i="1"/>
  <c r="H11" i="1"/>
  <c r="AB10" i="1"/>
  <c r="O10" i="1"/>
  <c r="L10" i="1"/>
  <c r="J10" i="1"/>
  <c r="H10" i="1"/>
  <c r="AB9" i="1"/>
  <c r="O9" i="1"/>
  <c r="L9" i="1"/>
  <c r="J9" i="1"/>
  <c r="H9" i="1"/>
  <c r="AB8" i="1"/>
  <c r="O8" i="1"/>
  <c r="L8" i="1"/>
  <c r="J8" i="1"/>
  <c r="H8" i="1"/>
  <c r="AB7" i="1"/>
  <c r="O7" i="1"/>
  <c r="L7" i="1"/>
  <c r="J7" i="1"/>
  <c r="H7" i="1"/>
  <c r="AB6" i="1"/>
  <c r="O6" i="1"/>
  <c r="L6" i="1"/>
  <c r="J6" i="1"/>
  <c r="H6" i="1"/>
  <c r="AB5" i="1"/>
  <c r="O5" i="1"/>
  <c r="L5" i="1"/>
  <c r="J5" i="1"/>
  <c r="H5" i="1"/>
  <c r="AB4" i="1"/>
  <c r="O4" i="1"/>
  <c r="L4" i="1"/>
  <c r="J4" i="1"/>
  <c r="H4" i="1"/>
  <c r="AB3" i="1"/>
  <c r="O3" i="1"/>
  <c r="L3" i="1"/>
  <c r="J3" i="1"/>
  <c r="H3" i="1"/>
  <c r="AB2" i="1"/>
  <c r="O2" i="1"/>
  <c r="L2" i="1"/>
  <c r="J2" i="1"/>
  <c r="H2" i="1"/>
</calcChain>
</file>

<file path=xl/sharedStrings.xml><?xml version="1.0" encoding="utf-8"?>
<sst xmlns="http://schemas.openxmlformats.org/spreadsheetml/2006/main" count="424" uniqueCount="139">
  <si>
    <t>SL No</t>
  </si>
  <si>
    <t>Month</t>
  </si>
  <si>
    <t>Date</t>
  </si>
  <si>
    <t>Ward_No</t>
  </si>
  <si>
    <t>Ward_Name</t>
  </si>
  <si>
    <t>Job_Code</t>
  </si>
  <si>
    <t>Job_Description</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</si>
  <si>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</si>
  <si>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</si>
  <si>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</si>
  <si>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</si>
  <si>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</si>
  <si>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</si>
  <si>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</si>
  <si>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</si>
  <si>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</si>
  <si>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</si>
  <si>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</si>
  <si>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</si>
  <si>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</si>
  <si>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</si>
  <si>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</si>
  <si>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</si>
  <si>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</si>
  <si>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</si>
  <si>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</si>
  <si>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</si>
  <si>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</si>
  <si>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April</t>
  </si>
  <si>
    <t>P0300</t>
  </si>
  <si>
    <t>M and R to Street Lights - Replacement of Burnt Bulbs etc. (Package)</t>
  </si>
  <si>
    <t>June</t>
  </si>
  <si>
    <t>May</t>
  </si>
  <si>
    <t>Dodda Bidarakallu</t>
  </si>
  <si>
    <t>040-17-000060</t>
  </si>
  <si>
    <t>Development of green space and park to Andrahalli lake park Doddabidarakallu ward no 40 ( RR nagar zone)</t>
  </si>
  <si>
    <t>K.N. Mahesh</t>
  </si>
  <si>
    <t>P3122</t>
  </si>
  <si>
    <t>AMRUT Project Horticulture</t>
  </si>
  <si>
    <t>ddo611</t>
  </si>
  <si>
    <t xml:space="preserve"> Executive Engineer 1 - Projects 2 Central Zone</t>
  </si>
  <si>
    <t>040-18-000055</t>
  </si>
  <si>
    <t>Providing and Supply of Water Through Tractor and Tanker and PVC Pipe Line in Doddabidrakallu Ward Limits in Ward No 40 Herohalli Sub Division</t>
  </si>
  <si>
    <t>M/s.KRIDL</t>
  </si>
  <si>
    <t>P1802</t>
  </si>
  <si>
    <t>Water Supply New Areas</t>
  </si>
  <si>
    <t>ddo013</t>
  </si>
  <si>
    <t xml:space="preserve"> Assistant Executive Engineer Herohalli Sub Division Rajarajeshwari Nagar Zone</t>
  </si>
  <si>
    <t>040-16-000002</t>
  </si>
  <si>
    <t>Operation and Maintenance of Street Light System in Ward No.40-Doddabidarakallu(P-Andhrahalli) Package R28 of RajarajeshwariNagar Zone.</t>
  </si>
  <si>
    <t>M/S Maruthi Electricals Prop:Naveen Kumar</t>
  </si>
  <si>
    <t>ddo009</t>
  </si>
  <si>
    <t xml:space="preserve"> Executive Engineer (Electrical) Rajarajeshwari Nagar Zone</t>
  </si>
  <si>
    <t>040-16-000001</t>
  </si>
  <si>
    <t>Operation and Maintenance of Street Light System in Ward No.40-Doddabidarakallu(P-Doddabidarakallu) Package R27 of RajarajeshwariNagar Zone.</t>
  </si>
  <si>
    <t>M/S Parvatha Ganga Electricals,</t>
  </si>
  <si>
    <t>040-19-000001</t>
  </si>
  <si>
    <t>Providing Consultancy Services for Preparation of Detailed Project Report (DPR) for the works listed in Package-1 of Kengeri Division under P-3111 (State Finance Commission Untiel Grant Works)</t>
  </si>
  <si>
    <t>M/S Accord Consultants</t>
  </si>
  <si>
    <t>P3111</t>
  </si>
  <si>
    <t>State Finance Commission Untied Grant Works</t>
  </si>
  <si>
    <t>314-12-000109</t>
  </si>
  <si>
    <t>Annual Street light maintenance at ward no 40 Package-R7</t>
  </si>
  <si>
    <t>Maruthi Electricals</t>
  </si>
  <si>
    <t>Chethan Electricals Prop.Chikkanna G</t>
  </si>
  <si>
    <t>040-19-000019</t>
  </si>
  <si>
    <t>Improvements to  Roads and  Drains at Thigalarapalya Colony In Ward No 40 of Herohalli Sub Dividion</t>
  </si>
  <si>
    <t>P1878</t>
  </si>
  <si>
    <t>18per - Works (Bhagyajyothi, Sooru / Neeru Yojane and General) (54 Lakhs / New Wards)</t>
  </si>
  <si>
    <t>040-18-000246</t>
  </si>
  <si>
    <t>Improvements Roads and Drains and Other Development Works at Hoshalli Colony Northern Side Near Swd In Ward No 40 of Herohalli Sub Division</t>
  </si>
  <si>
    <t>M/S Mecadez Core Technologies Pvt Ltd</t>
  </si>
  <si>
    <t>040-19-000004</t>
  </si>
  <si>
    <t>Improvements to roads drains and Asphalting stage 02 in ward No 40</t>
  </si>
  <si>
    <t>Yogesha (Nandi Constructions)</t>
  </si>
  <si>
    <t>P3409</t>
  </si>
  <si>
    <t>SFC Untied SC-SP/TSP Grant works</t>
  </si>
  <si>
    <t>040-19-000003</t>
  </si>
  <si>
    <t>Improvements to roads drains and Asphalting in ward No 40</t>
  </si>
  <si>
    <t>040-18-000266</t>
  </si>
  <si>
    <t>Providing Consultancy Services for Preparation of Detailed Project Report (DPR) for the Works Under Package-2</t>
  </si>
  <si>
    <t>M/S Mecadez Core Technologies Pvt Ltd.,</t>
  </si>
  <si>
    <t>P3158</t>
  </si>
  <si>
    <t>SIP Infrastructure Project works</t>
  </si>
  <si>
    <t>040-18-000276</t>
  </si>
  <si>
    <t xml:space="preserve">Providing Consultancy Services for Preparation of Detailed Project Report (DPR) for the works under Paclage-3 </t>
  </si>
  <si>
    <t>040-18-000256</t>
  </si>
  <si>
    <t>Providing Consultancy Services for Preparation of Detailed Project Report (DPR) for the Works under Package-1</t>
  </si>
  <si>
    <t>M/S Mecadez Core Technologies Pvt Ltd.</t>
  </si>
  <si>
    <t>Improvements to Roads and Drains at Thigalarapalya Colony In Ward No 40 of Herohalli Sub Dividion</t>
  </si>
  <si>
    <t>M/S KRIDL</t>
  </si>
  <si>
    <t>040-19-000020</t>
  </si>
  <si>
    <t>Improvements to Roads and Drains at Thigalarapalya Colony Stage-1 In Ward No 40 of Herohalli Sub Dividion</t>
  </si>
  <si>
    <t>040-19-000021</t>
  </si>
  <si>
    <t>Improvements to Roads and Drains at Thigalarapalya Mubarak Nagar In Ward No 40 of Herohalli Sub Dividion</t>
  </si>
  <si>
    <t>040-19-000022</t>
  </si>
  <si>
    <t>Improvements to Roads and Drains at Hoshalli Colony In Ward No 40 of Herohalli Sub Dividion</t>
  </si>
  <si>
    <t>040-19-000023</t>
  </si>
  <si>
    <t>Improvements to Roads and Drains at Andrahalli Colony In Ward No 40 of Herohalli Sub Dividion</t>
  </si>
  <si>
    <t>040-19-000024</t>
  </si>
  <si>
    <t>Providing Consultancy Services for Preparation of Detailed Project Report (DPR) for the Work Improvements to road and drain and other development works at Hosahalli Police Quarters &amp; Surrounding Area Stage-1 Doddabidarakallu in W-40 Under P-3296</t>
  </si>
  <si>
    <t>P3296</t>
  </si>
  <si>
    <t>14th Finance Commission Works - Road and Footpath Maintenance</t>
  </si>
  <si>
    <t>July</t>
  </si>
  <si>
    <t>040-19-000053</t>
  </si>
  <si>
    <t>Restoration of BWSSB Road cut portion in Andrahalli and surrounding area at ward no 40</t>
  </si>
  <si>
    <t>B K Vinodkumar</t>
  </si>
  <si>
    <t>P0613</t>
  </si>
  <si>
    <t>Redoing of Road cut Portions (Deposit Contributions)</t>
  </si>
  <si>
    <t>040-19-000055</t>
  </si>
  <si>
    <t>Restoration of BWSSB Road cut portion in Lingadeeranahalli and surrounding area at ward no 40</t>
  </si>
  <si>
    <t>040-19-000054</t>
  </si>
  <si>
    <t>Restoration of BWSSB Road cut portion in Dodddabidarakallu and surrounding area at ward no 40</t>
  </si>
  <si>
    <t>040-18-000008</t>
  </si>
  <si>
    <t>Providing Drinking Water Supply to Andrahalli and Thigalarapalya in ward no 40 of Herohalli Sub Divisioin</t>
  </si>
  <si>
    <t>M/S.KRIDL</t>
  </si>
  <si>
    <t>P0190</t>
  </si>
  <si>
    <t>Works sanctioned by Hon Mayor</t>
  </si>
  <si>
    <t>August</t>
  </si>
  <si>
    <t>October</t>
  </si>
  <si>
    <t>040-16-000054</t>
  </si>
  <si>
    <t>Providing M and R to Electrical Installation of BBMP Buildings in Ward No 40, 72, 130</t>
  </si>
  <si>
    <t>M/S Maruthi Electricals</t>
  </si>
  <si>
    <t>P0294</t>
  </si>
  <si>
    <t>M and R to Electrical Inst in BMP Buildings, Schools, M.Homes, Community Halls, Markets and Others</t>
  </si>
  <si>
    <t>040-19-000056</t>
  </si>
  <si>
    <t>Restoration of BWSSB Road cut portion in Hosahalli and surrounding area at ward no 40</t>
  </si>
  <si>
    <t>November</t>
  </si>
  <si>
    <t>040-18-000028</t>
  </si>
  <si>
    <t>Providing UGD Lines at Andrahalli, Srichakaranagar and surrounding area in ward no 40</t>
  </si>
  <si>
    <t>P3332</t>
  </si>
  <si>
    <t>Special Development works at Ward No. 02,12,22,23,24,25,30,31,37, 38,40,41,42,47,49,53,55,56,59,73,77,78,81,74,87,97,102,117,118,120,121,131,134,136,140,135,147,148,152,157,170,172,176 ( 43 wards Rs.4.00 Cr. Each)</t>
  </si>
  <si>
    <t>040-18-000044</t>
  </si>
  <si>
    <t>Maintenance for Repairs and Replacement of Parts of Submersible Pump Set, Motor, Control Panels, Internal and External Wiring and PVC Pipe Lines at C N Palya, Thippenahalli, Doddabidarakallu and Karihobanahalli in Doddabidarakallu Ward No 40 Herohalli sub Division Kengeri Division ,Rajarajeshwari Nagar Zone BBMP</t>
  </si>
  <si>
    <t>P.A. Thomas (M/s. Cauvery Aqua Services)</t>
  </si>
  <si>
    <t>P1771</t>
  </si>
  <si>
    <t>Zone Works - POW Works</t>
  </si>
  <si>
    <t>040-18-000045</t>
  </si>
  <si>
    <t>Maintenance for Repairs and Replacement of Parts of Submersible Pump Set, Motor, Control Panels, Internal and External Wiring and PVC Pipe Lines at Thigalarapalya, Andrahalli and Hoshalli Gollarapalya in Doddabidarakallu Ward No 40 Herohalli sub Division Kengeri Division ,Rajarajeshwari Nagar Zone BBMP</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</si>
</sst>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b/>
      <sz val="10"/>
      <color theme="1"/>
      <name val="Calibri"/>
      <family val="2"/>
      <scheme val="minor"/>
    </font>
    <font>
      <sz val="10"/>
      <color theme="1"/>
      <name val="Calibri"/>
      <family val="2"/>
      <scheme val="minor"/>
    </font>
    <font>
      <sz val="8"/>
      <color theme="1"/>
      <name val="Verdana"/>
      <family val="2"/>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xf numFmtId="1" fontId="3" fillId="0" borderId="1" xfId="0" applyNumberFormat="1" applyFont="1" applyBorder="1" applyAlignment="1">
      <alignment horizontal="center" vertical="center"/>
    </xf>
    <xf numFmtId="15" fontId="3" fillId="0" borderId="1" xfId="0" applyNumberFormat="1" applyFont="1" applyBorder="1" applyAlignment="1">
      <alignment horizontal="left" vertical="center"/>
    </xf>
    <xf numFmtId="15"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2" fontId="3" fillId="0" borderId="1" xfId="0" applyNumberFormat="1" applyFont="1" applyBorder="1" applyAlignment="1">
      <alignment horizontal="right" vertical="center"/>
    </xf>
    <xf numFmtId="0" fontId="3" fillId="0" borderId="1" xfId="0" applyFont="1" applyBorder="1" applyAlignment="1">
      <alignment vertical="center"/>
    </xf>
    <xf numFmtId="2" fontId="3" fillId="0" borderId="1" xfId="0" applyNumberFormat="1"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5"/>
  <sheetViews>
    <sheetView tabSelected="1" workbookViewId="0">
      <selection activeCell="E1" sqref="E1"/>
    </sheetView>
  </sheetViews>
  <sheetFormatPr defaultRowHeight="14.5" x14ac:dyDescent="0.35"/>
  <cols>
    <col min="1" max="1" width="5" bestFit="1" customWidth="1"/>
    <col min="2" max="2" width="6.26953125" bestFit="1" customWidth="1"/>
    <col min="3" max="3" width="9.54296875" bestFit="1" customWidth="1"/>
    <col min="5" max="5" width="14.453125" bestFit="1" customWidth="1"/>
    <col min="6" max="6" width="12.08984375" bestFit="1" customWidth="1"/>
    <col min="7" max="7" width="31.81640625" customWidth="1"/>
    <col min="16" max="16" width="9.54296875" bestFit="1" customWidth="1"/>
    <col min="21" max="21" width="9.54296875" bestFit="1" customWidth="1"/>
    <col min="27" max="27" width="16.81640625" customWidth="1"/>
  </cols>
  <sheetData>
    <row r="1" spans="1:28" s="3" customFormat="1" ht="24" customHeight="1" x14ac:dyDescent="0.35">
      <c r="A1" s="1" t="s">
        <v>0</v>
      </c>
      <c r="B1" s="1" t="s">
        <v>1</v>
      </c>
      <c r="C1" s="1" t="s">
        <v>2</v>
      </c>
      <c r="D1" s="1" t="s">
        <v>3</v>
      </c>
      <c r="E1" s="1" t="s">
        <v>4</v>
      </c>
      <c r="F1" s="1" t="s">
        <v>5</v>
      </c>
      <c r="G1" s="1" t="s">
        <v>6</v>
      </c>
      <c r="H1" s="2" t="s">
        <v>7</v>
      </c>
      <c r="I1" s="2" t="s">
        <v>8</v>
      </c>
      <c r="J1" s="2" t="s">
        <v>9</v>
      </c>
      <c r="K1" s="2" t="s">
        <v>10</v>
      </c>
      <c r="L1" s="2" t="s">
        <v>11</v>
      </c>
      <c r="M1" s="2" t="s">
        <v>12</v>
      </c>
      <c r="N1" s="2" t="s">
        <v>13</v>
      </c>
      <c r="O1" s="1" t="s">
        <v>14</v>
      </c>
      <c r="P1" s="1" t="s">
        <v>15</v>
      </c>
      <c r="Q1" s="2" t="s">
        <v>16</v>
      </c>
      <c r="R1" s="2" t="s">
        <v>17</v>
      </c>
      <c r="S1" s="2" t="s">
        <v>18</v>
      </c>
      <c r="T1" s="2" t="s">
        <v>19</v>
      </c>
      <c r="U1" s="1" t="s">
        <v>20</v>
      </c>
      <c r="V1" s="2" t="s">
        <v>21</v>
      </c>
      <c r="W1" s="1" t="s">
        <v>22</v>
      </c>
      <c r="X1" s="1" t="s">
        <v>23</v>
      </c>
      <c r="Y1" s="1" t="s">
        <v>24</v>
      </c>
      <c r="Z1" s="2" t="s">
        <v>25</v>
      </c>
      <c r="AA1" s="1" t="s">
        <v>26</v>
      </c>
      <c r="AB1" s="2" t="s">
        <v>27</v>
      </c>
    </row>
    <row r="2" spans="1:28" s="4" customFormat="1" ht="13" x14ac:dyDescent="0.3">
      <c r="A2" s="5">
        <v>1310</v>
      </c>
      <c r="B2" s="6" t="s">
        <v>28</v>
      </c>
      <c r="C2" s="7">
        <v>43563</v>
      </c>
      <c r="D2" s="8">
        <v>40</v>
      </c>
      <c r="E2" s="9" t="s">
        <v>33</v>
      </c>
      <c r="F2" s="8" t="s">
        <v>34</v>
      </c>
      <c r="G2" s="9" t="s">
        <v>35</v>
      </c>
      <c r="H2" s="8" t="str">
        <f>"000058"</f>
        <v>000058</v>
      </c>
      <c r="I2" s="7">
        <v>43539</v>
      </c>
      <c r="J2" s="8" t="str">
        <f>"000004"</f>
        <v>000004</v>
      </c>
      <c r="K2" s="7">
        <v>43567</v>
      </c>
      <c r="L2" s="8" t="str">
        <f>"000005"</f>
        <v>000005</v>
      </c>
      <c r="M2" s="7">
        <v>43567</v>
      </c>
      <c r="N2" s="8">
        <v>17</v>
      </c>
      <c r="O2" s="8" t="str">
        <f>"000688"</f>
        <v>000688</v>
      </c>
      <c r="P2" s="7">
        <v>43571</v>
      </c>
      <c r="Q2" s="10">
        <v>30.081</v>
      </c>
      <c r="R2" s="10">
        <v>1.4579500000000001</v>
      </c>
      <c r="S2" s="10">
        <v>28.623049999999999</v>
      </c>
      <c r="T2" s="8">
        <v>5</v>
      </c>
      <c r="U2" s="7">
        <v>43563</v>
      </c>
      <c r="V2" s="8">
        <v>9886775766</v>
      </c>
      <c r="W2" s="9" t="s">
        <v>36</v>
      </c>
      <c r="X2" s="8" t="s">
        <v>37</v>
      </c>
      <c r="Y2" s="9" t="s">
        <v>38</v>
      </c>
      <c r="Z2" s="8" t="s">
        <v>39</v>
      </c>
      <c r="AA2" s="9" t="s">
        <v>40</v>
      </c>
      <c r="AB2" s="10">
        <f t="shared" ref="AB2:AB23" si="0">Q2/100</f>
        <v>0.30081000000000002</v>
      </c>
    </row>
    <row r="3" spans="1:28" s="4" customFormat="1" ht="13" x14ac:dyDescent="0.3">
      <c r="A3" s="5">
        <v>1311</v>
      </c>
      <c r="B3" s="6" t="s">
        <v>28</v>
      </c>
      <c r="C3" s="7">
        <v>43566</v>
      </c>
      <c r="D3" s="8">
        <v>40</v>
      </c>
      <c r="E3" s="9" t="s">
        <v>33</v>
      </c>
      <c r="F3" s="8" t="s">
        <v>41</v>
      </c>
      <c r="G3" s="9" t="s">
        <v>42</v>
      </c>
      <c r="H3" s="8" t="str">
        <f>"000425"</f>
        <v>000425</v>
      </c>
      <c r="I3" s="7">
        <v>43186</v>
      </c>
      <c r="J3" s="8" t="str">
        <f>"000092"</f>
        <v>000092</v>
      </c>
      <c r="K3" s="7">
        <v>43273</v>
      </c>
      <c r="L3" s="8" t="str">
        <f>"000199"</f>
        <v>000199</v>
      </c>
      <c r="M3" s="7">
        <v>43276</v>
      </c>
      <c r="N3" s="8">
        <v>18</v>
      </c>
      <c r="O3" s="8" t="str">
        <f>"000166"</f>
        <v>000166</v>
      </c>
      <c r="P3" s="7">
        <v>43563</v>
      </c>
      <c r="Q3" s="10">
        <v>39.99689</v>
      </c>
      <c r="R3" s="10">
        <v>4.0396900000000002</v>
      </c>
      <c r="S3" s="10">
        <v>35.9572</v>
      </c>
      <c r="T3" s="8">
        <v>11</v>
      </c>
      <c r="U3" s="7">
        <v>43566</v>
      </c>
      <c r="V3" s="8">
        <v>8904904737</v>
      </c>
      <c r="W3" s="9" t="s">
        <v>43</v>
      </c>
      <c r="X3" s="8" t="s">
        <v>44</v>
      </c>
      <c r="Y3" s="9" t="s">
        <v>45</v>
      </c>
      <c r="Z3" s="8" t="s">
        <v>46</v>
      </c>
      <c r="AA3" s="9" t="s">
        <v>47</v>
      </c>
      <c r="AB3" s="10">
        <f t="shared" si="0"/>
        <v>0.39996890000000002</v>
      </c>
    </row>
    <row r="4" spans="1:28" s="4" customFormat="1" ht="13" x14ac:dyDescent="0.3">
      <c r="A4" s="5">
        <v>1312</v>
      </c>
      <c r="B4" s="6" t="s">
        <v>28</v>
      </c>
      <c r="C4" s="7">
        <v>43575</v>
      </c>
      <c r="D4" s="8">
        <v>40</v>
      </c>
      <c r="E4" s="9" t="s">
        <v>33</v>
      </c>
      <c r="F4" s="8" t="s">
        <v>48</v>
      </c>
      <c r="G4" s="9" t="s">
        <v>49</v>
      </c>
      <c r="H4" s="8" t="str">
        <f>"000007"</f>
        <v>000007</v>
      </c>
      <c r="I4" s="7">
        <v>42870</v>
      </c>
      <c r="J4" s="8" t="str">
        <f>"000158"</f>
        <v>000158</v>
      </c>
      <c r="K4" s="7">
        <v>43540</v>
      </c>
      <c r="L4" s="8" t="str">
        <f>"000159"</f>
        <v>000159</v>
      </c>
      <c r="M4" s="7">
        <v>43540</v>
      </c>
      <c r="N4" s="8">
        <v>16</v>
      </c>
      <c r="O4" s="8" t="str">
        <f>""</f>
        <v/>
      </c>
      <c r="P4" s="7"/>
      <c r="Q4" s="10">
        <v>4.9728300000000001</v>
      </c>
      <c r="R4" s="10">
        <v>0.33134999999999998</v>
      </c>
      <c r="S4" s="10">
        <v>4.6414799999999996</v>
      </c>
      <c r="T4" s="8">
        <v>20</v>
      </c>
      <c r="U4" s="7">
        <v>43575</v>
      </c>
      <c r="V4" s="8">
        <v>9845021612</v>
      </c>
      <c r="W4" s="9" t="s">
        <v>50</v>
      </c>
      <c r="X4" s="8" t="s">
        <v>29</v>
      </c>
      <c r="Y4" s="9" t="s">
        <v>30</v>
      </c>
      <c r="Z4" s="8" t="s">
        <v>51</v>
      </c>
      <c r="AA4" s="9" t="s">
        <v>52</v>
      </c>
      <c r="AB4" s="10">
        <f t="shared" si="0"/>
        <v>4.9728300000000003E-2</v>
      </c>
    </row>
    <row r="5" spans="1:28" s="4" customFormat="1" ht="13" x14ac:dyDescent="0.3">
      <c r="A5" s="5">
        <v>1313</v>
      </c>
      <c r="B5" s="6" t="s">
        <v>28</v>
      </c>
      <c r="C5" s="7">
        <v>43575</v>
      </c>
      <c r="D5" s="8">
        <v>40</v>
      </c>
      <c r="E5" s="9" t="s">
        <v>33</v>
      </c>
      <c r="F5" s="8" t="s">
        <v>53</v>
      </c>
      <c r="G5" s="9" t="s">
        <v>54</v>
      </c>
      <c r="H5" s="8" t="str">
        <f>"000008"</f>
        <v>000008</v>
      </c>
      <c r="I5" s="7">
        <v>42870</v>
      </c>
      <c r="J5" s="8" t="str">
        <f>"000095"</f>
        <v>000095</v>
      </c>
      <c r="K5" s="7">
        <v>43434</v>
      </c>
      <c r="L5" s="8" t="str">
        <f>"000096"</f>
        <v>000096</v>
      </c>
      <c r="M5" s="7">
        <v>43434</v>
      </c>
      <c r="N5" s="8">
        <v>16</v>
      </c>
      <c r="O5" s="8" t="str">
        <f>"000581"</f>
        <v>000581</v>
      </c>
      <c r="P5" s="7">
        <v>43570</v>
      </c>
      <c r="Q5" s="10">
        <v>10.723890000000001</v>
      </c>
      <c r="R5" s="10">
        <v>1.0613999999999999</v>
      </c>
      <c r="S5" s="10">
        <v>9.66249</v>
      </c>
      <c r="T5" s="8">
        <v>20</v>
      </c>
      <c r="U5" s="7">
        <v>43575</v>
      </c>
      <c r="V5" s="8">
        <v>9844261802</v>
      </c>
      <c r="W5" s="9" t="s">
        <v>55</v>
      </c>
      <c r="X5" s="8" t="s">
        <v>29</v>
      </c>
      <c r="Y5" s="9" t="s">
        <v>30</v>
      </c>
      <c r="Z5" s="8" t="s">
        <v>51</v>
      </c>
      <c r="AA5" s="9" t="s">
        <v>52</v>
      </c>
      <c r="AB5" s="10">
        <f t="shared" si="0"/>
        <v>0.10723890000000001</v>
      </c>
    </row>
    <row r="6" spans="1:28" s="4" customFormat="1" ht="13" x14ac:dyDescent="0.3">
      <c r="A6" s="5">
        <v>1314</v>
      </c>
      <c r="B6" s="6" t="s">
        <v>28</v>
      </c>
      <c r="C6" s="7">
        <v>43577</v>
      </c>
      <c r="D6" s="8">
        <v>40</v>
      </c>
      <c r="E6" s="9" t="s">
        <v>33</v>
      </c>
      <c r="F6" s="8" t="s">
        <v>34</v>
      </c>
      <c r="G6" s="9" t="s">
        <v>35</v>
      </c>
      <c r="H6" s="8" t="str">
        <f>"000058"</f>
        <v>000058</v>
      </c>
      <c r="I6" s="7">
        <v>43539</v>
      </c>
      <c r="J6" s="8" t="str">
        <f>"000004"</f>
        <v>000004</v>
      </c>
      <c r="K6" s="7">
        <v>43567</v>
      </c>
      <c r="L6" s="8" t="str">
        <f>"000005"</f>
        <v>000005</v>
      </c>
      <c r="M6" s="7">
        <v>43567</v>
      </c>
      <c r="N6" s="8">
        <v>17</v>
      </c>
      <c r="O6" s="8" t="str">
        <f>"000688"</f>
        <v>000688</v>
      </c>
      <c r="P6" s="7">
        <v>43571</v>
      </c>
      <c r="Q6" s="10">
        <v>59.323599999999999</v>
      </c>
      <c r="R6" s="10">
        <v>2.5228999999999999</v>
      </c>
      <c r="S6" s="10">
        <v>56.800699999999999</v>
      </c>
      <c r="T6" s="8">
        <v>23</v>
      </c>
      <c r="U6" s="7">
        <v>43577</v>
      </c>
      <c r="V6" s="8">
        <v>9886775766</v>
      </c>
      <c r="W6" s="9" t="s">
        <v>36</v>
      </c>
      <c r="X6" s="8" t="s">
        <v>37</v>
      </c>
      <c r="Y6" s="9" t="s">
        <v>38</v>
      </c>
      <c r="Z6" s="8" t="s">
        <v>39</v>
      </c>
      <c r="AA6" s="9" t="s">
        <v>40</v>
      </c>
      <c r="AB6" s="10">
        <f t="shared" si="0"/>
        <v>0.59323599999999999</v>
      </c>
    </row>
    <row r="7" spans="1:28" s="4" customFormat="1" ht="13" x14ac:dyDescent="0.3">
      <c r="A7" s="5">
        <v>1315</v>
      </c>
      <c r="B7" s="6" t="s">
        <v>28</v>
      </c>
      <c r="C7" s="7">
        <v>43578</v>
      </c>
      <c r="D7" s="8">
        <v>40</v>
      </c>
      <c r="E7" s="9" t="s">
        <v>33</v>
      </c>
      <c r="F7" s="8" t="s">
        <v>56</v>
      </c>
      <c r="G7" s="9" t="s">
        <v>57</v>
      </c>
      <c r="H7" s="8" t="str">
        <f>"000236"</f>
        <v>000236</v>
      </c>
      <c r="I7" s="7">
        <v>43355</v>
      </c>
      <c r="J7" s="8" t="str">
        <f>"000295"</f>
        <v>000295</v>
      </c>
      <c r="K7" s="7">
        <v>43553</v>
      </c>
      <c r="L7" s="8" t="str">
        <f>"000527"</f>
        <v>000527</v>
      </c>
      <c r="M7" s="7">
        <v>43555</v>
      </c>
      <c r="N7" s="8">
        <v>19</v>
      </c>
      <c r="O7" s="8" t="str">
        <f>"000667"</f>
        <v>000667</v>
      </c>
      <c r="P7" s="7">
        <v>43571</v>
      </c>
      <c r="Q7" s="10">
        <v>4.4958</v>
      </c>
      <c r="R7" s="10">
        <v>0.44957999999999998</v>
      </c>
      <c r="S7" s="10">
        <v>4.0462199999999999</v>
      </c>
      <c r="T7" s="8">
        <v>25</v>
      </c>
      <c r="U7" s="7">
        <v>43578</v>
      </c>
      <c r="V7" s="8">
        <v>8618239904</v>
      </c>
      <c r="W7" s="9" t="s">
        <v>58</v>
      </c>
      <c r="X7" s="8" t="s">
        <v>59</v>
      </c>
      <c r="Y7" s="9" t="s">
        <v>60</v>
      </c>
      <c r="Z7" s="8" t="s">
        <v>46</v>
      </c>
      <c r="AA7" s="9" t="s">
        <v>47</v>
      </c>
      <c r="AB7" s="10">
        <f t="shared" si="0"/>
        <v>4.4957999999999998E-2</v>
      </c>
    </row>
    <row r="8" spans="1:28" s="4" customFormat="1" ht="13" x14ac:dyDescent="0.3">
      <c r="A8" s="5">
        <v>1316</v>
      </c>
      <c r="B8" s="6" t="s">
        <v>28</v>
      </c>
      <c r="C8" s="7">
        <v>43580</v>
      </c>
      <c r="D8" s="8">
        <v>40</v>
      </c>
      <c r="E8" s="9" t="s">
        <v>33</v>
      </c>
      <c r="F8" s="8" t="s">
        <v>61</v>
      </c>
      <c r="G8" s="9" t="s">
        <v>62</v>
      </c>
      <c r="H8" s="8" t="str">
        <f>"000056"</f>
        <v>000056</v>
      </c>
      <c r="I8" s="7">
        <v>41236</v>
      </c>
      <c r="J8" s="8" t="str">
        <f>"000013"</f>
        <v>000013</v>
      </c>
      <c r="K8" s="7">
        <v>42914</v>
      </c>
      <c r="L8" s="8" t="str">
        <f>"000019"</f>
        <v>000019</v>
      </c>
      <c r="M8" s="7">
        <v>42916</v>
      </c>
      <c r="N8" s="8">
        <v>12</v>
      </c>
      <c r="O8" s="8" t="str">
        <f>"000756"</f>
        <v>000756</v>
      </c>
      <c r="P8" s="7">
        <v>43578</v>
      </c>
      <c r="Q8" s="10">
        <v>6.8964999999999996</v>
      </c>
      <c r="R8" s="10">
        <v>1.00345</v>
      </c>
      <c r="S8" s="10">
        <v>5.8930499999999997</v>
      </c>
      <c r="T8" s="8">
        <v>28</v>
      </c>
      <c r="U8" s="7">
        <v>43580</v>
      </c>
      <c r="V8" s="8">
        <v>9845021612</v>
      </c>
      <c r="W8" s="9" t="s">
        <v>63</v>
      </c>
      <c r="X8" s="8" t="s">
        <v>29</v>
      </c>
      <c r="Y8" s="9" t="s">
        <v>30</v>
      </c>
      <c r="Z8" s="8" t="s">
        <v>51</v>
      </c>
      <c r="AA8" s="9" t="s">
        <v>52</v>
      </c>
      <c r="AB8" s="10">
        <f t="shared" si="0"/>
        <v>6.8964999999999999E-2</v>
      </c>
    </row>
    <row r="9" spans="1:28" s="4" customFormat="1" ht="13" x14ac:dyDescent="0.3">
      <c r="A9" s="5">
        <v>1317</v>
      </c>
      <c r="B9" s="6" t="s">
        <v>28</v>
      </c>
      <c r="C9" s="7">
        <v>43582</v>
      </c>
      <c r="D9" s="8">
        <v>40</v>
      </c>
      <c r="E9" s="9" t="s">
        <v>33</v>
      </c>
      <c r="F9" s="8" t="s">
        <v>48</v>
      </c>
      <c r="G9" s="9" t="s">
        <v>49</v>
      </c>
      <c r="H9" s="8" t="str">
        <f>"000007"</f>
        <v>000007</v>
      </c>
      <c r="I9" s="7">
        <v>42870</v>
      </c>
      <c r="J9" s="8" t="str">
        <f>"000158"</f>
        <v>000158</v>
      </c>
      <c r="K9" s="7">
        <v>43540</v>
      </c>
      <c r="L9" s="8" t="str">
        <f>"000159"</f>
        <v>000159</v>
      </c>
      <c r="M9" s="7">
        <v>43540</v>
      </c>
      <c r="N9" s="8">
        <v>16</v>
      </c>
      <c r="O9" s="8" t="str">
        <f>"001760"</f>
        <v>001760</v>
      </c>
      <c r="P9" s="7">
        <v>43603</v>
      </c>
      <c r="Q9" s="10">
        <v>3.6486999999999998</v>
      </c>
      <c r="R9" s="10">
        <v>0.30259000000000003</v>
      </c>
      <c r="S9" s="10">
        <v>3.3461099999999999</v>
      </c>
      <c r="T9" s="8">
        <v>32</v>
      </c>
      <c r="U9" s="7">
        <v>43582</v>
      </c>
      <c r="V9" s="8">
        <v>9986319631</v>
      </c>
      <c r="W9" s="9" t="s">
        <v>64</v>
      </c>
      <c r="X9" s="8" t="s">
        <v>29</v>
      </c>
      <c r="Y9" s="9" t="s">
        <v>30</v>
      </c>
      <c r="Z9" s="8" t="s">
        <v>51</v>
      </c>
      <c r="AA9" s="9" t="s">
        <v>52</v>
      </c>
      <c r="AB9" s="10">
        <f t="shared" si="0"/>
        <v>3.6486999999999999E-2</v>
      </c>
    </row>
    <row r="10" spans="1:28" s="4" customFormat="1" ht="13" x14ac:dyDescent="0.3">
      <c r="A10" s="5">
        <v>1318</v>
      </c>
      <c r="B10" s="6" t="s">
        <v>32</v>
      </c>
      <c r="C10" s="7">
        <v>43588</v>
      </c>
      <c r="D10" s="8">
        <v>40</v>
      </c>
      <c r="E10" s="9" t="s">
        <v>33</v>
      </c>
      <c r="F10" s="8" t="s">
        <v>79</v>
      </c>
      <c r="G10" s="9" t="s">
        <v>80</v>
      </c>
      <c r="H10" s="8" t="str">
        <f>"000126"</f>
        <v>000126</v>
      </c>
      <c r="I10" s="7">
        <v>43243</v>
      </c>
      <c r="J10" s="8" t="str">
        <f>"000297"</f>
        <v>000297</v>
      </c>
      <c r="K10" s="7">
        <v>43553</v>
      </c>
      <c r="L10" s="8" t="str">
        <f>"000023"</f>
        <v>000023</v>
      </c>
      <c r="M10" s="7">
        <v>43565</v>
      </c>
      <c r="N10" s="8">
        <v>18</v>
      </c>
      <c r="O10" s="8" t="str">
        <f>"001163"</f>
        <v>001163</v>
      </c>
      <c r="P10" s="7">
        <v>43581</v>
      </c>
      <c r="Q10" s="10">
        <v>4.9795999999999996</v>
      </c>
      <c r="R10" s="10">
        <v>0.49796000000000001</v>
      </c>
      <c r="S10" s="10">
        <v>4.4816399999999996</v>
      </c>
      <c r="T10" s="8">
        <v>33</v>
      </c>
      <c r="U10" s="7">
        <v>43588</v>
      </c>
      <c r="V10" s="8">
        <v>9538136111</v>
      </c>
      <c r="W10" s="9" t="s">
        <v>81</v>
      </c>
      <c r="X10" s="8" t="s">
        <v>82</v>
      </c>
      <c r="Y10" s="9" t="s">
        <v>83</v>
      </c>
      <c r="Z10" s="8" t="s">
        <v>46</v>
      </c>
      <c r="AA10" s="9" t="s">
        <v>47</v>
      </c>
      <c r="AB10" s="10">
        <f t="shared" si="0"/>
        <v>4.9795999999999993E-2</v>
      </c>
    </row>
    <row r="11" spans="1:28" s="4" customFormat="1" ht="13" x14ac:dyDescent="0.3">
      <c r="A11" s="5">
        <v>1319</v>
      </c>
      <c r="B11" s="6" t="s">
        <v>32</v>
      </c>
      <c r="C11" s="7">
        <v>43588</v>
      </c>
      <c r="D11" s="8">
        <v>40</v>
      </c>
      <c r="E11" s="9" t="s">
        <v>33</v>
      </c>
      <c r="F11" s="8" t="s">
        <v>84</v>
      </c>
      <c r="G11" s="9" t="s">
        <v>85</v>
      </c>
      <c r="H11" s="8" t="str">
        <f>"000125"</f>
        <v>000125</v>
      </c>
      <c r="I11" s="7">
        <v>43243</v>
      </c>
      <c r="J11" s="8" t="str">
        <f>"000277"</f>
        <v>000277</v>
      </c>
      <c r="K11" s="7">
        <v>43549</v>
      </c>
      <c r="L11" s="8" t="str">
        <f>"000007"</f>
        <v>000007</v>
      </c>
      <c r="M11" s="7">
        <v>43560</v>
      </c>
      <c r="N11" s="8">
        <v>18</v>
      </c>
      <c r="O11" s="8" t="str">
        <f>"001154"</f>
        <v>001154</v>
      </c>
      <c r="P11" s="7">
        <v>43581</v>
      </c>
      <c r="Q11" s="10">
        <v>1.9823999999999999</v>
      </c>
      <c r="R11" s="10">
        <v>0.19824</v>
      </c>
      <c r="S11" s="10">
        <v>1.78416</v>
      </c>
      <c r="T11" s="8">
        <v>33</v>
      </c>
      <c r="U11" s="7">
        <v>43588</v>
      </c>
      <c r="V11" s="8">
        <v>8618239904</v>
      </c>
      <c r="W11" s="9" t="s">
        <v>58</v>
      </c>
      <c r="X11" s="8" t="s">
        <v>82</v>
      </c>
      <c r="Y11" s="9" t="s">
        <v>83</v>
      </c>
      <c r="Z11" s="8" t="s">
        <v>46</v>
      </c>
      <c r="AA11" s="9" t="s">
        <v>47</v>
      </c>
      <c r="AB11" s="10">
        <f t="shared" si="0"/>
        <v>1.9823999999999998E-2</v>
      </c>
    </row>
    <row r="12" spans="1:28" s="4" customFormat="1" ht="13" x14ac:dyDescent="0.3">
      <c r="A12" s="5">
        <v>1320</v>
      </c>
      <c r="B12" s="6" t="s">
        <v>32</v>
      </c>
      <c r="C12" s="7">
        <v>43588</v>
      </c>
      <c r="D12" s="8">
        <v>40</v>
      </c>
      <c r="E12" s="9" t="s">
        <v>33</v>
      </c>
      <c r="F12" s="8" t="s">
        <v>86</v>
      </c>
      <c r="G12" s="9" t="s">
        <v>87</v>
      </c>
      <c r="H12" s="8" t="str">
        <f>"000124"</f>
        <v>000124</v>
      </c>
      <c r="I12" s="7">
        <v>43243</v>
      </c>
      <c r="J12" s="8" t="str">
        <f>"000294"</f>
        <v>000294</v>
      </c>
      <c r="K12" s="7">
        <v>43553</v>
      </c>
      <c r="L12" s="8" t="str">
        <f>"000003"</f>
        <v>000003</v>
      </c>
      <c r="M12" s="7">
        <v>43560</v>
      </c>
      <c r="N12" s="8">
        <v>18</v>
      </c>
      <c r="O12" s="8" t="str">
        <f>"001155"</f>
        <v>001155</v>
      </c>
      <c r="P12" s="7">
        <v>43581</v>
      </c>
      <c r="Q12" s="10">
        <v>4.9560000000000004</v>
      </c>
      <c r="R12" s="10">
        <v>0.49559999999999998</v>
      </c>
      <c r="S12" s="10">
        <v>4.4603999999999999</v>
      </c>
      <c r="T12" s="8">
        <v>33</v>
      </c>
      <c r="U12" s="7">
        <v>43588</v>
      </c>
      <c r="V12" s="8">
        <v>8618239904</v>
      </c>
      <c r="W12" s="9" t="s">
        <v>58</v>
      </c>
      <c r="X12" s="8" t="s">
        <v>82</v>
      </c>
      <c r="Y12" s="9" t="s">
        <v>83</v>
      </c>
      <c r="Z12" s="8" t="s">
        <v>46</v>
      </c>
      <c r="AA12" s="9" t="s">
        <v>47</v>
      </c>
      <c r="AB12" s="10">
        <f t="shared" si="0"/>
        <v>4.9560000000000007E-2</v>
      </c>
    </row>
    <row r="13" spans="1:28" s="4" customFormat="1" ht="13" x14ac:dyDescent="0.3">
      <c r="A13" s="5">
        <v>1321</v>
      </c>
      <c r="B13" s="6" t="s">
        <v>32</v>
      </c>
      <c r="C13" s="7">
        <v>43588</v>
      </c>
      <c r="D13" s="8">
        <v>40</v>
      </c>
      <c r="E13" s="9" t="s">
        <v>33</v>
      </c>
      <c r="F13" s="8" t="s">
        <v>86</v>
      </c>
      <c r="G13" s="9" t="s">
        <v>87</v>
      </c>
      <c r="H13" s="8" t="str">
        <f>"000124"</f>
        <v>000124</v>
      </c>
      <c r="I13" s="7">
        <v>43243</v>
      </c>
      <c r="J13" s="8" t="str">
        <f>"000294"</f>
        <v>000294</v>
      </c>
      <c r="K13" s="7">
        <v>43553</v>
      </c>
      <c r="L13" s="8" t="str">
        <f>"000003"</f>
        <v>000003</v>
      </c>
      <c r="M13" s="7">
        <v>43560</v>
      </c>
      <c r="N13" s="8">
        <v>18</v>
      </c>
      <c r="O13" s="8" t="str">
        <f>"001155"</f>
        <v>001155</v>
      </c>
      <c r="P13" s="7">
        <v>43581</v>
      </c>
      <c r="Q13" s="10">
        <v>4.9795999999999996</v>
      </c>
      <c r="R13" s="10">
        <v>0.49796000000000001</v>
      </c>
      <c r="S13" s="10">
        <v>4.4816399999999996</v>
      </c>
      <c r="T13" s="8">
        <v>33</v>
      </c>
      <c r="U13" s="7">
        <v>43588</v>
      </c>
      <c r="V13" s="8">
        <v>9538136111</v>
      </c>
      <c r="W13" s="9" t="s">
        <v>88</v>
      </c>
      <c r="X13" s="8" t="s">
        <v>82</v>
      </c>
      <c r="Y13" s="9" t="s">
        <v>83</v>
      </c>
      <c r="Z13" s="8" t="s">
        <v>46</v>
      </c>
      <c r="AA13" s="9" t="s">
        <v>47</v>
      </c>
      <c r="AB13" s="10">
        <f t="shared" si="0"/>
        <v>4.9795999999999993E-2</v>
      </c>
    </row>
    <row r="14" spans="1:28" s="4" customFormat="1" ht="13" x14ac:dyDescent="0.3">
      <c r="A14" s="5">
        <v>1322</v>
      </c>
      <c r="B14" s="6" t="s">
        <v>32</v>
      </c>
      <c r="C14" s="7">
        <v>43588</v>
      </c>
      <c r="D14" s="8">
        <v>40</v>
      </c>
      <c r="E14" s="9" t="s">
        <v>33</v>
      </c>
      <c r="F14" s="8" t="s">
        <v>84</v>
      </c>
      <c r="G14" s="9" t="s">
        <v>85</v>
      </c>
      <c r="H14" s="8" t="str">
        <f>"000125"</f>
        <v>000125</v>
      </c>
      <c r="I14" s="7">
        <v>43243</v>
      </c>
      <c r="J14" s="8" t="str">
        <f>"000277"</f>
        <v>000277</v>
      </c>
      <c r="K14" s="7">
        <v>43549</v>
      </c>
      <c r="L14" s="8" t="str">
        <f>"000007"</f>
        <v>000007</v>
      </c>
      <c r="M14" s="7">
        <v>43560</v>
      </c>
      <c r="N14" s="8">
        <v>18</v>
      </c>
      <c r="O14" s="8" t="str">
        <f>"001154"</f>
        <v>001154</v>
      </c>
      <c r="P14" s="7">
        <v>43581</v>
      </c>
      <c r="Q14" s="10">
        <v>2.9877600000000002</v>
      </c>
      <c r="R14" s="10">
        <v>0.29877999999999999</v>
      </c>
      <c r="S14" s="10">
        <v>2.6889799999999999</v>
      </c>
      <c r="T14" s="8">
        <v>33</v>
      </c>
      <c r="U14" s="7">
        <v>43588</v>
      </c>
      <c r="V14" s="8">
        <v>9538136111</v>
      </c>
      <c r="W14" s="9" t="s">
        <v>88</v>
      </c>
      <c r="X14" s="8" t="s">
        <v>82</v>
      </c>
      <c r="Y14" s="9" t="s">
        <v>83</v>
      </c>
      <c r="Z14" s="8" t="s">
        <v>46</v>
      </c>
      <c r="AA14" s="9" t="s">
        <v>47</v>
      </c>
      <c r="AB14" s="10">
        <f t="shared" si="0"/>
        <v>2.9877600000000001E-2</v>
      </c>
    </row>
    <row r="15" spans="1:28" s="4" customFormat="1" ht="13" x14ac:dyDescent="0.3">
      <c r="A15" s="5">
        <v>1323</v>
      </c>
      <c r="B15" s="6" t="s">
        <v>32</v>
      </c>
      <c r="C15" s="7">
        <v>43588</v>
      </c>
      <c r="D15" s="8">
        <v>40</v>
      </c>
      <c r="E15" s="9" t="s">
        <v>33</v>
      </c>
      <c r="F15" s="8" t="s">
        <v>79</v>
      </c>
      <c r="G15" s="9" t="s">
        <v>80</v>
      </c>
      <c r="H15" s="8" t="str">
        <f>"000126"</f>
        <v>000126</v>
      </c>
      <c r="I15" s="7">
        <v>43243</v>
      </c>
      <c r="J15" s="8" t="str">
        <f>"000297"</f>
        <v>000297</v>
      </c>
      <c r="K15" s="7">
        <v>43553</v>
      </c>
      <c r="L15" s="8" t="str">
        <f>"000023"</f>
        <v>000023</v>
      </c>
      <c r="M15" s="7">
        <v>43565</v>
      </c>
      <c r="N15" s="8">
        <v>18</v>
      </c>
      <c r="O15" s="8" t="str">
        <f>"001163"</f>
        <v>001163</v>
      </c>
      <c r="P15" s="7">
        <v>43581</v>
      </c>
      <c r="Q15" s="10">
        <v>4.9560000000000004</v>
      </c>
      <c r="R15" s="10">
        <v>0.49559999999999998</v>
      </c>
      <c r="S15" s="10">
        <v>4.4603999999999999</v>
      </c>
      <c r="T15" s="8">
        <v>33</v>
      </c>
      <c r="U15" s="7">
        <v>43588</v>
      </c>
      <c r="V15" s="8">
        <v>8618239904</v>
      </c>
      <c r="W15" s="9" t="s">
        <v>58</v>
      </c>
      <c r="X15" s="8" t="s">
        <v>82</v>
      </c>
      <c r="Y15" s="9" t="s">
        <v>83</v>
      </c>
      <c r="Z15" s="8" t="s">
        <v>46</v>
      </c>
      <c r="AA15" s="9" t="s">
        <v>47</v>
      </c>
      <c r="AB15" s="10">
        <f t="shared" si="0"/>
        <v>4.9560000000000007E-2</v>
      </c>
    </row>
    <row r="16" spans="1:28" s="4" customFormat="1" ht="13" x14ac:dyDescent="0.3">
      <c r="A16" s="5">
        <v>1324</v>
      </c>
      <c r="B16" s="6" t="s">
        <v>32</v>
      </c>
      <c r="C16" s="7">
        <v>43591</v>
      </c>
      <c r="D16" s="8">
        <v>40</v>
      </c>
      <c r="E16" s="9" t="s">
        <v>33</v>
      </c>
      <c r="F16" s="8" t="s">
        <v>65</v>
      </c>
      <c r="G16" s="9" t="s">
        <v>89</v>
      </c>
      <c r="H16" s="8" t="str">
        <f>"000425"</f>
        <v>000425</v>
      </c>
      <c r="I16" s="7">
        <v>43409</v>
      </c>
      <c r="J16" s="8" t="str">
        <f>"000221"</f>
        <v>000221</v>
      </c>
      <c r="K16" s="7">
        <v>43467</v>
      </c>
      <c r="L16" s="8" t="str">
        <f>"000421"</f>
        <v>000421</v>
      </c>
      <c r="M16" s="7">
        <v>43468</v>
      </c>
      <c r="N16" s="8">
        <v>19</v>
      </c>
      <c r="O16" s="8" t="str">
        <f>"001253"</f>
        <v>001253</v>
      </c>
      <c r="P16" s="7">
        <v>43587</v>
      </c>
      <c r="Q16" s="10">
        <v>98.278350000000003</v>
      </c>
      <c r="R16" s="10">
        <v>10.22053</v>
      </c>
      <c r="S16" s="10">
        <v>88.057820000000007</v>
      </c>
      <c r="T16" s="8">
        <v>39</v>
      </c>
      <c r="U16" s="7">
        <v>43591</v>
      </c>
      <c r="V16" s="8">
        <v>8904904737</v>
      </c>
      <c r="W16" s="9" t="s">
        <v>90</v>
      </c>
      <c r="X16" s="8" t="s">
        <v>67</v>
      </c>
      <c r="Y16" s="9" t="s">
        <v>68</v>
      </c>
      <c r="Z16" s="8" t="s">
        <v>46</v>
      </c>
      <c r="AA16" s="9" t="s">
        <v>47</v>
      </c>
      <c r="AB16" s="10">
        <f t="shared" si="0"/>
        <v>0.98278350000000003</v>
      </c>
    </row>
    <row r="17" spans="1:28" s="4" customFormat="1" ht="13" x14ac:dyDescent="0.3">
      <c r="A17" s="5">
        <v>1325</v>
      </c>
      <c r="B17" s="6" t="s">
        <v>32</v>
      </c>
      <c r="C17" s="7">
        <v>43591</v>
      </c>
      <c r="D17" s="8">
        <v>40</v>
      </c>
      <c r="E17" s="9" t="s">
        <v>33</v>
      </c>
      <c r="F17" s="8" t="s">
        <v>91</v>
      </c>
      <c r="G17" s="9" t="s">
        <v>92</v>
      </c>
      <c r="H17" s="8" t="str">
        <f>"000426"</f>
        <v>000426</v>
      </c>
      <c r="I17" s="7">
        <v>43409</v>
      </c>
      <c r="J17" s="8" t="str">
        <f>"000222"</f>
        <v>000222</v>
      </c>
      <c r="K17" s="7">
        <v>43467</v>
      </c>
      <c r="L17" s="8" t="str">
        <f>"000422"</f>
        <v>000422</v>
      </c>
      <c r="M17" s="7">
        <v>43468</v>
      </c>
      <c r="N17" s="8">
        <v>19</v>
      </c>
      <c r="O17" s="8" t="str">
        <f>"001254"</f>
        <v>001254</v>
      </c>
      <c r="P17" s="7">
        <v>43587</v>
      </c>
      <c r="Q17" s="10">
        <v>98.302409999999995</v>
      </c>
      <c r="R17" s="10">
        <v>10.22439</v>
      </c>
      <c r="S17" s="10">
        <v>88.078019999999995</v>
      </c>
      <c r="T17" s="8">
        <v>39</v>
      </c>
      <c r="U17" s="7">
        <v>43591</v>
      </c>
      <c r="V17" s="8">
        <v>8904904737</v>
      </c>
      <c r="W17" s="9" t="s">
        <v>90</v>
      </c>
      <c r="X17" s="8" t="s">
        <v>67</v>
      </c>
      <c r="Y17" s="9" t="s">
        <v>68</v>
      </c>
      <c r="Z17" s="8" t="s">
        <v>46</v>
      </c>
      <c r="AA17" s="9" t="s">
        <v>47</v>
      </c>
      <c r="AB17" s="10">
        <f t="shared" si="0"/>
        <v>0.98302409999999996</v>
      </c>
    </row>
    <row r="18" spans="1:28" s="4" customFormat="1" ht="13" x14ac:dyDescent="0.3">
      <c r="A18" s="5">
        <v>1326</v>
      </c>
      <c r="B18" s="6" t="s">
        <v>32</v>
      </c>
      <c r="C18" s="7">
        <v>43591</v>
      </c>
      <c r="D18" s="8">
        <v>40</v>
      </c>
      <c r="E18" s="9" t="s">
        <v>33</v>
      </c>
      <c r="F18" s="8" t="s">
        <v>93</v>
      </c>
      <c r="G18" s="9" t="s">
        <v>94</v>
      </c>
      <c r="H18" s="8" t="str">
        <f>"000427"</f>
        <v>000427</v>
      </c>
      <c r="I18" s="7">
        <v>43409</v>
      </c>
      <c r="J18" s="8" t="str">
        <f>"000223"</f>
        <v>000223</v>
      </c>
      <c r="K18" s="7">
        <v>43467</v>
      </c>
      <c r="L18" s="8" t="str">
        <f>"000423"</f>
        <v>000423</v>
      </c>
      <c r="M18" s="7">
        <v>43468</v>
      </c>
      <c r="N18" s="8">
        <v>19</v>
      </c>
      <c r="O18" s="8" t="str">
        <f>"001255"</f>
        <v>001255</v>
      </c>
      <c r="P18" s="7">
        <v>43587</v>
      </c>
      <c r="Q18" s="10">
        <v>98.296170000000004</v>
      </c>
      <c r="R18" s="10">
        <v>10.223269999999999</v>
      </c>
      <c r="S18" s="10">
        <v>88.072900000000004</v>
      </c>
      <c r="T18" s="8">
        <v>39</v>
      </c>
      <c r="U18" s="7">
        <v>43591</v>
      </c>
      <c r="V18" s="8">
        <v>8904904737</v>
      </c>
      <c r="W18" s="9" t="s">
        <v>90</v>
      </c>
      <c r="X18" s="8" t="s">
        <v>67</v>
      </c>
      <c r="Y18" s="9" t="s">
        <v>68</v>
      </c>
      <c r="Z18" s="8" t="s">
        <v>46</v>
      </c>
      <c r="AA18" s="9" t="s">
        <v>47</v>
      </c>
      <c r="AB18" s="10">
        <f t="shared" si="0"/>
        <v>0.98296170000000005</v>
      </c>
    </row>
    <row r="19" spans="1:28" s="4" customFormat="1" ht="13" x14ac:dyDescent="0.3">
      <c r="A19" s="5">
        <v>1327</v>
      </c>
      <c r="B19" s="6" t="s">
        <v>32</v>
      </c>
      <c r="C19" s="7">
        <v>43591</v>
      </c>
      <c r="D19" s="8">
        <v>40</v>
      </c>
      <c r="E19" s="9" t="s">
        <v>33</v>
      </c>
      <c r="F19" s="8" t="s">
        <v>95</v>
      </c>
      <c r="G19" s="9" t="s">
        <v>96</v>
      </c>
      <c r="H19" s="8" t="str">
        <f>"000428"</f>
        <v>000428</v>
      </c>
      <c r="I19" s="7">
        <v>43409</v>
      </c>
      <c r="J19" s="8" t="str">
        <f>"000224"</f>
        <v>000224</v>
      </c>
      <c r="K19" s="7">
        <v>43467</v>
      </c>
      <c r="L19" s="8" t="str">
        <f>"000424"</f>
        <v>000424</v>
      </c>
      <c r="M19" s="7">
        <v>43468</v>
      </c>
      <c r="N19" s="8">
        <v>19</v>
      </c>
      <c r="O19" s="8" t="str">
        <f>"001256"</f>
        <v>001256</v>
      </c>
      <c r="P19" s="7">
        <v>43587</v>
      </c>
      <c r="Q19" s="10">
        <v>98.294079999999994</v>
      </c>
      <c r="R19" s="10">
        <v>10.27707</v>
      </c>
      <c r="S19" s="10">
        <v>88.017009999999999</v>
      </c>
      <c r="T19" s="8">
        <v>39</v>
      </c>
      <c r="U19" s="7">
        <v>43591</v>
      </c>
      <c r="V19" s="8">
        <v>8904904737</v>
      </c>
      <c r="W19" s="9" t="s">
        <v>90</v>
      </c>
      <c r="X19" s="8" t="s">
        <v>67</v>
      </c>
      <c r="Y19" s="9" t="s">
        <v>68</v>
      </c>
      <c r="Z19" s="8" t="s">
        <v>46</v>
      </c>
      <c r="AA19" s="9" t="s">
        <v>47</v>
      </c>
      <c r="AB19" s="10">
        <f t="shared" si="0"/>
        <v>0.98294079999999995</v>
      </c>
    </row>
    <row r="20" spans="1:28" s="4" customFormat="1" ht="13" x14ac:dyDescent="0.3">
      <c r="A20" s="5">
        <v>1328</v>
      </c>
      <c r="B20" s="6" t="s">
        <v>32</v>
      </c>
      <c r="C20" s="7">
        <v>43591</v>
      </c>
      <c r="D20" s="8">
        <v>40</v>
      </c>
      <c r="E20" s="9" t="s">
        <v>33</v>
      </c>
      <c r="F20" s="8" t="s">
        <v>97</v>
      </c>
      <c r="G20" s="9" t="s">
        <v>98</v>
      </c>
      <c r="H20" s="8" t="str">
        <f>"000429"</f>
        <v>000429</v>
      </c>
      <c r="I20" s="7">
        <v>43409</v>
      </c>
      <c r="J20" s="8" t="str">
        <f>"000225"</f>
        <v>000225</v>
      </c>
      <c r="K20" s="7">
        <v>43467</v>
      </c>
      <c r="L20" s="8" t="str">
        <f>"000425"</f>
        <v>000425</v>
      </c>
      <c r="M20" s="7">
        <v>43468</v>
      </c>
      <c r="N20" s="8">
        <v>19</v>
      </c>
      <c r="O20" s="8" t="str">
        <f>"001257"</f>
        <v>001257</v>
      </c>
      <c r="P20" s="7">
        <v>43587</v>
      </c>
      <c r="Q20" s="10">
        <v>98.284710000000004</v>
      </c>
      <c r="R20" s="10">
        <v>10.27116</v>
      </c>
      <c r="S20" s="10">
        <v>88.013549999999995</v>
      </c>
      <c r="T20" s="8">
        <v>39</v>
      </c>
      <c r="U20" s="7">
        <v>43591</v>
      </c>
      <c r="V20" s="8">
        <v>8904904737</v>
      </c>
      <c r="W20" s="9" t="s">
        <v>90</v>
      </c>
      <c r="X20" s="8" t="s">
        <v>67</v>
      </c>
      <c r="Y20" s="9" t="s">
        <v>68</v>
      </c>
      <c r="Z20" s="8" t="s">
        <v>46</v>
      </c>
      <c r="AA20" s="9" t="s">
        <v>47</v>
      </c>
      <c r="AB20" s="10">
        <f t="shared" si="0"/>
        <v>0.98284710000000008</v>
      </c>
    </row>
    <row r="21" spans="1:28" s="4" customFormat="1" ht="13" x14ac:dyDescent="0.3">
      <c r="A21" s="5">
        <v>1329</v>
      </c>
      <c r="B21" s="6" t="s">
        <v>32</v>
      </c>
      <c r="C21" s="7">
        <v>43600</v>
      </c>
      <c r="D21" s="8">
        <v>40</v>
      </c>
      <c r="E21" s="9" t="s">
        <v>33</v>
      </c>
      <c r="F21" s="8" t="s">
        <v>99</v>
      </c>
      <c r="G21" s="9" t="s">
        <v>100</v>
      </c>
      <c r="H21" s="8" t="str">
        <f>"000471"</f>
        <v>000471</v>
      </c>
      <c r="I21" s="7">
        <v>43446</v>
      </c>
      <c r="J21" s="8" t="str">
        <f>"000008"</f>
        <v>000008</v>
      </c>
      <c r="K21" s="7">
        <v>43563</v>
      </c>
      <c r="L21" s="8" t="str">
        <f>"000031"</f>
        <v>000031</v>
      </c>
      <c r="M21" s="7">
        <v>43567</v>
      </c>
      <c r="N21" s="8">
        <v>19</v>
      </c>
      <c r="O21" s="8" t="str">
        <f>"001575"</f>
        <v>001575</v>
      </c>
      <c r="P21" s="7">
        <v>43600</v>
      </c>
      <c r="Q21" s="10">
        <v>3.9750000000000001</v>
      </c>
      <c r="R21" s="10">
        <v>0.39750000000000002</v>
      </c>
      <c r="S21" s="10">
        <v>3.5775000000000001</v>
      </c>
      <c r="T21" s="8">
        <v>46</v>
      </c>
      <c r="U21" s="7">
        <v>43600</v>
      </c>
      <c r="V21" s="8">
        <v>8618239904</v>
      </c>
      <c r="W21" s="9" t="s">
        <v>58</v>
      </c>
      <c r="X21" s="8" t="s">
        <v>101</v>
      </c>
      <c r="Y21" s="9" t="s">
        <v>102</v>
      </c>
      <c r="Z21" s="8" t="s">
        <v>46</v>
      </c>
      <c r="AA21" s="9" t="s">
        <v>47</v>
      </c>
      <c r="AB21" s="10">
        <f t="shared" si="0"/>
        <v>3.9750000000000001E-2</v>
      </c>
    </row>
    <row r="22" spans="1:28" s="4" customFormat="1" ht="13" x14ac:dyDescent="0.3">
      <c r="A22" s="5">
        <v>1330</v>
      </c>
      <c r="B22" s="6" t="s">
        <v>32</v>
      </c>
      <c r="C22" s="7">
        <v>43606</v>
      </c>
      <c r="D22" s="8">
        <v>40</v>
      </c>
      <c r="E22" s="9" t="s">
        <v>33</v>
      </c>
      <c r="F22" s="8" t="s">
        <v>48</v>
      </c>
      <c r="G22" s="9" t="s">
        <v>49</v>
      </c>
      <c r="H22" s="8" t="str">
        <f>"000007"</f>
        <v>000007</v>
      </c>
      <c r="I22" s="7">
        <v>42870</v>
      </c>
      <c r="J22" s="8" t="str">
        <f>"000158"</f>
        <v>000158</v>
      </c>
      <c r="K22" s="7">
        <v>43540</v>
      </c>
      <c r="L22" s="8" t="str">
        <f>"000159"</f>
        <v>000159</v>
      </c>
      <c r="M22" s="7">
        <v>43540</v>
      </c>
      <c r="N22" s="8">
        <v>16</v>
      </c>
      <c r="O22" s="8" t="str">
        <f>"001760"</f>
        <v>001760</v>
      </c>
      <c r="P22" s="7">
        <v>43603</v>
      </c>
      <c r="Q22" s="10">
        <v>3.1779099999999998</v>
      </c>
      <c r="R22" s="10">
        <v>0.42276000000000002</v>
      </c>
      <c r="S22" s="10">
        <v>2.75515</v>
      </c>
      <c r="T22" s="8">
        <v>55</v>
      </c>
      <c r="U22" s="7">
        <v>43606</v>
      </c>
      <c r="V22" s="8">
        <v>9845021612</v>
      </c>
      <c r="W22" s="9" t="s">
        <v>50</v>
      </c>
      <c r="X22" s="8" t="s">
        <v>29</v>
      </c>
      <c r="Y22" s="9" t="s">
        <v>30</v>
      </c>
      <c r="Z22" s="8" t="s">
        <v>51</v>
      </c>
      <c r="AA22" s="9" t="s">
        <v>52</v>
      </c>
      <c r="AB22" s="10">
        <f t="shared" si="0"/>
        <v>3.1779099999999998E-2</v>
      </c>
    </row>
    <row r="23" spans="1:28" s="4" customFormat="1" ht="13" x14ac:dyDescent="0.3">
      <c r="A23" s="5">
        <v>1331</v>
      </c>
      <c r="B23" s="6" t="s">
        <v>32</v>
      </c>
      <c r="C23" s="7">
        <v>43606</v>
      </c>
      <c r="D23" s="8">
        <v>40</v>
      </c>
      <c r="E23" s="9" t="s">
        <v>33</v>
      </c>
      <c r="F23" s="8" t="s">
        <v>48</v>
      </c>
      <c r="G23" s="9" t="s">
        <v>49</v>
      </c>
      <c r="H23" s="8" t="str">
        <f>"000007"</f>
        <v>000007</v>
      </c>
      <c r="I23" s="7">
        <v>42870</v>
      </c>
      <c r="J23" s="8" t="str">
        <f>"000158"</f>
        <v>000158</v>
      </c>
      <c r="K23" s="7">
        <v>43540</v>
      </c>
      <c r="L23" s="8" t="str">
        <f>"000159"</f>
        <v>000159</v>
      </c>
      <c r="M23" s="7">
        <v>43540</v>
      </c>
      <c r="N23" s="8">
        <v>16</v>
      </c>
      <c r="O23" s="8" t="str">
        <f>"001760"</f>
        <v>001760</v>
      </c>
      <c r="P23" s="7">
        <v>43603</v>
      </c>
      <c r="Q23" s="10">
        <v>2.7365400000000002</v>
      </c>
      <c r="R23" s="10">
        <v>0.33390999999999998</v>
      </c>
      <c r="S23" s="10">
        <v>2.4026299999999998</v>
      </c>
      <c r="T23" s="8">
        <v>55</v>
      </c>
      <c r="U23" s="7">
        <v>43606</v>
      </c>
      <c r="V23" s="8">
        <v>9986319631</v>
      </c>
      <c r="W23" s="9" t="s">
        <v>64</v>
      </c>
      <c r="X23" s="8" t="s">
        <v>29</v>
      </c>
      <c r="Y23" s="9" t="s">
        <v>30</v>
      </c>
      <c r="Z23" s="8" t="s">
        <v>51</v>
      </c>
      <c r="AA23" s="9" t="s">
        <v>52</v>
      </c>
      <c r="AB23" s="10">
        <f t="shared" si="0"/>
        <v>2.7365400000000002E-2</v>
      </c>
    </row>
    <row r="24" spans="1:28" s="4" customFormat="1" ht="13" x14ac:dyDescent="0.3">
      <c r="A24" s="5">
        <v>1332</v>
      </c>
      <c r="B24" s="6" t="s">
        <v>31</v>
      </c>
      <c r="C24" s="7">
        <v>43628</v>
      </c>
      <c r="D24" s="8">
        <v>40</v>
      </c>
      <c r="E24" s="9" t="s">
        <v>33</v>
      </c>
      <c r="F24" s="8" t="s">
        <v>65</v>
      </c>
      <c r="G24" s="9" t="s">
        <v>66</v>
      </c>
      <c r="H24" s="8" t="str">
        <f>"000425"</f>
        <v>000425</v>
      </c>
      <c r="I24" s="7">
        <v>43409</v>
      </c>
      <c r="J24" s="8" t="str">
        <f>"000221"</f>
        <v>000221</v>
      </c>
      <c r="K24" s="7">
        <v>43467</v>
      </c>
      <c r="L24" s="8" t="str">
        <f>"000421"</f>
        <v>000421</v>
      </c>
      <c r="M24" s="7">
        <v>43468</v>
      </c>
      <c r="N24" s="8">
        <v>19</v>
      </c>
      <c r="O24" s="8" t="str">
        <f>"001253"</f>
        <v>001253</v>
      </c>
      <c r="P24" s="7">
        <v>43587</v>
      </c>
      <c r="Q24" s="10">
        <v>4.9705000000000004</v>
      </c>
      <c r="R24" s="10">
        <v>0.49704999999999999</v>
      </c>
      <c r="S24" s="10">
        <v>4.4734499999999997</v>
      </c>
      <c r="T24" s="8">
        <v>77</v>
      </c>
      <c r="U24" s="7">
        <v>43628</v>
      </c>
      <c r="V24" s="8">
        <v>8618239904</v>
      </c>
      <c r="W24" s="9" t="s">
        <v>58</v>
      </c>
      <c r="X24" s="8" t="s">
        <v>67</v>
      </c>
      <c r="Y24" s="9" t="s">
        <v>68</v>
      </c>
      <c r="Z24" s="8" t="s">
        <v>46</v>
      </c>
      <c r="AA24" s="9" t="s">
        <v>47</v>
      </c>
      <c r="AB24" s="10">
        <v>4.9705000000000006E-2</v>
      </c>
    </row>
    <row r="25" spans="1:28" s="4" customFormat="1" ht="13" x14ac:dyDescent="0.3">
      <c r="A25" s="5">
        <v>1333</v>
      </c>
      <c r="B25" s="6" t="s">
        <v>31</v>
      </c>
      <c r="C25" s="7">
        <v>43628</v>
      </c>
      <c r="D25" s="8">
        <v>40</v>
      </c>
      <c r="E25" s="9" t="s">
        <v>33</v>
      </c>
      <c r="F25" s="8" t="s">
        <v>69</v>
      </c>
      <c r="G25" s="9" t="s">
        <v>70</v>
      </c>
      <c r="H25" s="8" t="str">
        <f>"000366"</f>
        <v>000366</v>
      </c>
      <c r="I25" s="7">
        <v>43168</v>
      </c>
      <c r="J25" s="8" t="str">
        <f>"000031"</f>
        <v>000031</v>
      </c>
      <c r="K25" s="7">
        <v>43223</v>
      </c>
      <c r="L25" s="8" t="str">
        <f>"000097"</f>
        <v>000097</v>
      </c>
      <c r="M25" s="7">
        <v>43228</v>
      </c>
      <c r="N25" s="8">
        <v>18</v>
      </c>
      <c r="O25" s="8" t="str">
        <f>"001801"</f>
        <v>001801</v>
      </c>
      <c r="P25" s="7">
        <v>43244</v>
      </c>
      <c r="Q25" s="10">
        <v>4.9913999999999996</v>
      </c>
      <c r="R25" s="10">
        <v>0.49913999999999997</v>
      </c>
      <c r="S25" s="10">
        <v>4.4922599999999999</v>
      </c>
      <c r="T25" s="8">
        <v>77</v>
      </c>
      <c r="U25" s="7">
        <v>43628</v>
      </c>
      <c r="V25" s="8">
        <v>9538136111</v>
      </c>
      <c r="W25" s="9" t="s">
        <v>71</v>
      </c>
      <c r="X25" s="8" t="s">
        <v>67</v>
      </c>
      <c r="Y25" s="9" t="s">
        <v>68</v>
      </c>
      <c r="Z25" s="8" t="s">
        <v>46</v>
      </c>
      <c r="AA25" s="9" t="s">
        <v>47</v>
      </c>
      <c r="AB25" s="10">
        <v>4.9913999999999993E-2</v>
      </c>
    </row>
    <row r="26" spans="1:28" s="4" customFormat="1" ht="13" x14ac:dyDescent="0.3">
      <c r="A26" s="5">
        <v>1334</v>
      </c>
      <c r="B26" s="6" t="s">
        <v>31</v>
      </c>
      <c r="C26" s="7">
        <v>43628</v>
      </c>
      <c r="D26" s="8">
        <v>40</v>
      </c>
      <c r="E26" s="9" t="s">
        <v>33</v>
      </c>
      <c r="F26" s="8" t="s">
        <v>69</v>
      </c>
      <c r="G26" s="9" t="s">
        <v>70</v>
      </c>
      <c r="H26" s="8" t="str">
        <f>"000366"</f>
        <v>000366</v>
      </c>
      <c r="I26" s="7">
        <v>43168</v>
      </c>
      <c r="J26" s="8" t="str">
        <f>"000031"</f>
        <v>000031</v>
      </c>
      <c r="K26" s="7">
        <v>43223</v>
      </c>
      <c r="L26" s="8" t="str">
        <f>"000097"</f>
        <v>000097</v>
      </c>
      <c r="M26" s="7">
        <v>43228</v>
      </c>
      <c r="N26" s="8">
        <v>18</v>
      </c>
      <c r="O26" s="8" t="str">
        <f>"001801"</f>
        <v>001801</v>
      </c>
      <c r="P26" s="7">
        <v>43244</v>
      </c>
      <c r="Q26" s="10">
        <v>4.9855</v>
      </c>
      <c r="R26" s="10">
        <v>0.49854999999999999</v>
      </c>
      <c r="S26" s="10">
        <v>4.4869500000000002</v>
      </c>
      <c r="T26" s="8">
        <v>77</v>
      </c>
      <c r="U26" s="7">
        <v>43628</v>
      </c>
      <c r="V26" s="8">
        <v>8618239904</v>
      </c>
      <c r="W26" s="9" t="s">
        <v>58</v>
      </c>
      <c r="X26" s="8" t="s">
        <v>67</v>
      </c>
      <c r="Y26" s="9" t="s">
        <v>68</v>
      </c>
      <c r="Z26" s="8" t="s">
        <v>46</v>
      </c>
      <c r="AA26" s="9" t="s">
        <v>47</v>
      </c>
      <c r="AB26" s="10">
        <v>4.9855000000000003E-2</v>
      </c>
    </row>
    <row r="27" spans="1:28" s="4" customFormat="1" ht="13" x14ac:dyDescent="0.3">
      <c r="A27" s="5">
        <v>1335</v>
      </c>
      <c r="B27" s="6" t="s">
        <v>31</v>
      </c>
      <c r="C27" s="7">
        <v>43633</v>
      </c>
      <c r="D27" s="8">
        <v>40</v>
      </c>
      <c r="E27" s="9" t="s">
        <v>33</v>
      </c>
      <c r="F27" s="8" t="s">
        <v>72</v>
      </c>
      <c r="G27" s="9" t="s">
        <v>73</v>
      </c>
      <c r="H27" s="8" t="str">
        <f>"000578"</f>
        <v>000578</v>
      </c>
      <c r="I27" s="7">
        <v>43532</v>
      </c>
      <c r="J27" s="8" t="str">
        <f>"000020"</f>
        <v>000020</v>
      </c>
      <c r="K27" s="7">
        <v>43620</v>
      </c>
      <c r="L27" s="8" t="str">
        <f>"000053"</f>
        <v>000053</v>
      </c>
      <c r="M27" s="7">
        <v>43620</v>
      </c>
      <c r="N27" s="8">
        <v>19</v>
      </c>
      <c r="O27" s="8" t="str">
        <f>"002756"</f>
        <v>002756</v>
      </c>
      <c r="P27" s="7">
        <v>43630</v>
      </c>
      <c r="Q27" s="10">
        <v>82.614099999999993</v>
      </c>
      <c r="R27" s="10">
        <v>7.9078400000000002</v>
      </c>
      <c r="S27" s="10">
        <v>74.70626</v>
      </c>
      <c r="T27" s="8">
        <v>84</v>
      </c>
      <c r="U27" s="7">
        <v>43633</v>
      </c>
      <c r="V27" s="8">
        <v>9448158245</v>
      </c>
      <c r="W27" s="9" t="s">
        <v>74</v>
      </c>
      <c r="X27" s="8" t="s">
        <v>75</v>
      </c>
      <c r="Y27" s="9" t="s">
        <v>76</v>
      </c>
      <c r="Z27" s="8" t="s">
        <v>46</v>
      </c>
      <c r="AA27" s="9" t="s">
        <v>47</v>
      </c>
      <c r="AB27" s="10">
        <v>0.8261409999999999</v>
      </c>
    </row>
    <row r="28" spans="1:28" s="4" customFormat="1" ht="13" x14ac:dyDescent="0.3">
      <c r="A28" s="5">
        <v>1336</v>
      </c>
      <c r="B28" s="6" t="s">
        <v>31</v>
      </c>
      <c r="C28" s="7">
        <v>43633</v>
      </c>
      <c r="D28" s="8">
        <v>40</v>
      </c>
      <c r="E28" s="9" t="s">
        <v>33</v>
      </c>
      <c r="F28" s="8" t="s">
        <v>77</v>
      </c>
      <c r="G28" s="9" t="s">
        <v>78</v>
      </c>
      <c r="H28" s="8" t="str">
        <f>"000585"</f>
        <v>000585</v>
      </c>
      <c r="I28" s="7">
        <v>43532</v>
      </c>
      <c r="J28" s="8" t="str">
        <f>"000021"</f>
        <v>000021</v>
      </c>
      <c r="K28" s="7">
        <v>43620</v>
      </c>
      <c r="L28" s="8" t="str">
        <f>"000054"</f>
        <v>000054</v>
      </c>
      <c r="M28" s="7">
        <v>43620</v>
      </c>
      <c r="N28" s="8">
        <v>19</v>
      </c>
      <c r="O28" s="8" t="str">
        <f>"002757"</f>
        <v>002757</v>
      </c>
      <c r="P28" s="7">
        <v>43630</v>
      </c>
      <c r="Q28" s="10">
        <v>192.77096</v>
      </c>
      <c r="R28" s="10">
        <v>18.114080000000001</v>
      </c>
      <c r="S28" s="10">
        <v>174.65688</v>
      </c>
      <c r="T28" s="8">
        <v>84</v>
      </c>
      <c r="U28" s="7">
        <v>43633</v>
      </c>
      <c r="V28" s="8">
        <v>9448158245</v>
      </c>
      <c r="W28" s="9" t="s">
        <v>74</v>
      </c>
      <c r="X28" s="8" t="s">
        <v>59</v>
      </c>
      <c r="Y28" s="9" t="s">
        <v>60</v>
      </c>
      <c r="Z28" s="8" t="s">
        <v>46</v>
      </c>
      <c r="AA28" s="9" t="s">
        <v>47</v>
      </c>
      <c r="AB28" s="10">
        <v>1.9277096</v>
      </c>
    </row>
    <row r="29" spans="1:28" s="4" customFormat="1" ht="13" x14ac:dyDescent="0.3">
      <c r="A29" s="5">
        <v>1337</v>
      </c>
      <c r="B29" s="6" t="s">
        <v>103</v>
      </c>
      <c r="C29" s="7">
        <v>43647</v>
      </c>
      <c r="D29" s="8">
        <v>40</v>
      </c>
      <c r="E29" s="9" t="s">
        <v>33</v>
      </c>
      <c r="F29" s="8" t="s">
        <v>104</v>
      </c>
      <c r="G29" s="11" t="s">
        <v>105</v>
      </c>
      <c r="H29" s="8" t="str">
        <f>"000023"</f>
        <v>000023</v>
      </c>
      <c r="I29" s="7">
        <v>43623</v>
      </c>
      <c r="J29" s="8" t="str">
        <f>"000055"</f>
        <v>000055</v>
      </c>
      <c r="K29" s="7">
        <v>43753</v>
      </c>
      <c r="L29" s="8" t="str">
        <f>"000151"</f>
        <v>000151</v>
      </c>
      <c r="M29" s="7">
        <v>43755</v>
      </c>
      <c r="N29" s="8">
        <v>19</v>
      </c>
      <c r="O29" s="8" t="str">
        <f>"005888"</f>
        <v>005888</v>
      </c>
      <c r="P29" s="7">
        <v>43761</v>
      </c>
      <c r="Q29" s="12">
        <v>36.636180000000003</v>
      </c>
      <c r="R29" s="12">
        <v>3.5843500000000001</v>
      </c>
      <c r="S29" s="12">
        <v>33.051830000000002</v>
      </c>
      <c r="T29" s="8">
        <v>99</v>
      </c>
      <c r="U29" s="7">
        <v>43647</v>
      </c>
      <c r="V29" s="8">
        <v>9845222227</v>
      </c>
      <c r="W29" s="11" t="s">
        <v>106</v>
      </c>
      <c r="X29" s="8" t="s">
        <v>107</v>
      </c>
      <c r="Y29" s="11" t="s">
        <v>108</v>
      </c>
      <c r="Z29" s="8" t="s">
        <v>46</v>
      </c>
      <c r="AA29" s="11" t="s">
        <v>47</v>
      </c>
      <c r="AB29" s="12">
        <f t="shared" ref="AB29:AB36" si="1">Q29/100</f>
        <v>0.36636180000000002</v>
      </c>
    </row>
    <row r="30" spans="1:28" s="4" customFormat="1" ht="13" x14ac:dyDescent="0.3">
      <c r="A30" s="5">
        <v>1338</v>
      </c>
      <c r="B30" s="6" t="s">
        <v>103</v>
      </c>
      <c r="C30" s="7">
        <v>43647</v>
      </c>
      <c r="D30" s="8">
        <v>40</v>
      </c>
      <c r="E30" s="9" t="s">
        <v>33</v>
      </c>
      <c r="F30" s="8" t="s">
        <v>109</v>
      </c>
      <c r="G30" s="11" t="s">
        <v>110</v>
      </c>
      <c r="H30" s="8" t="str">
        <f>"000025"</f>
        <v>000025</v>
      </c>
      <c r="I30" s="7">
        <v>43623</v>
      </c>
      <c r="J30" s="8" t="str">
        <f>"000053"</f>
        <v>000053</v>
      </c>
      <c r="K30" s="7">
        <v>43753</v>
      </c>
      <c r="L30" s="8" t="str">
        <f>"000153"</f>
        <v>000153</v>
      </c>
      <c r="M30" s="7">
        <v>43755</v>
      </c>
      <c r="N30" s="8">
        <v>19</v>
      </c>
      <c r="O30" s="8" t="str">
        <f>"005894"</f>
        <v>005894</v>
      </c>
      <c r="P30" s="7">
        <v>43761</v>
      </c>
      <c r="Q30" s="12">
        <v>23.828499999999998</v>
      </c>
      <c r="R30" s="12">
        <v>2.3643000000000001</v>
      </c>
      <c r="S30" s="12">
        <v>21.464200000000002</v>
      </c>
      <c r="T30" s="8">
        <v>99</v>
      </c>
      <c r="U30" s="7">
        <v>43647</v>
      </c>
      <c r="V30" s="8">
        <v>9845222227</v>
      </c>
      <c r="W30" s="11" t="s">
        <v>106</v>
      </c>
      <c r="X30" s="8" t="s">
        <v>107</v>
      </c>
      <c r="Y30" s="11" t="s">
        <v>108</v>
      </c>
      <c r="Z30" s="8" t="s">
        <v>46</v>
      </c>
      <c r="AA30" s="11" t="s">
        <v>47</v>
      </c>
      <c r="AB30" s="12">
        <f t="shared" si="1"/>
        <v>0.23828499999999997</v>
      </c>
    </row>
    <row r="31" spans="1:28" s="4" customFormat="1" ht="13" x14ac:dyDescent="0.3">
      <c r="A31" s="5">
        <v>1339</v>
      </c>
      <c r="B31" s="6" t="s">
        <v>103</v>
      </c>
      <c r="C31" s="7">
        <v>43647</v>
      </c>
      <c r="D31" s="8">
        <v>40</v>
      </c>
      <c r="E31" s="9" t="s">
        <v>33</v>
      </c>
      <c r="F31" s="8" t="s">
        <v>111</v>
      </c>
      <c r="G31" s="11" t="s">
        <v>112</v>
      </c>
      <c r="H31" s="8" t="str">
        <f>"000024"</f>
        <v>000024</v>
      </c>
      <c r="I31" s="7">
        <v>43623</v>
      </c>
      <c r="J31" s="8" t="str">
        <f>"000052"</f>
        <v>000052</v>
      </c>
      <c r="K31" s="7">
        <v>43753</v>
      </c>
      <c r="L31" s="8" t="str">
        <f>"000152"</f>
        <v>000152</v>
      </c>
      <c r="M31" s="7">
        <v>43755</v>
      </c>
      <c r="N31" s="8">
        <v>19</v>
      </c>
      <c r="O31" s="8" t="str">
        <f>"005891"</f>
        <v>005891</v>
      </c>
      <c r="P31" s="7">
        <v>43761</v>
      </c>
      <c r="Q31" s="12">
        <v>84.687370000000001</v>
      </c>
      <c r="R31" s="12">
        <v>8.2980599999999995</v>
      </c>
      <c r="S31" s="12">
        <v>76.389309999999995</v>
      </c>
      <c r="T31" s="8">
        <v>99</v>
      </c>
      <c r="U31" s="7">
        <v>43647</v>
      </c>
      <c r="V31" s="8">
        <v>9845222227</v>
      </c>
      <c r="W31" s="11" t="s">
        <v>106</v>
      </c>
      <c r="X31" s="8" t="s">
        <v>107</v>
      </c>
      <c r="Y31" s="11" t="s">
        <v>108</v>
      </c>
      <c r="Z31" s="8" t="s">
        <v>46</v>
      </c>
      <c r="AA31" s="11" t="s">
        <v>47</v>
      </c>
      <c r="AB31" s="12">
        <f t="shared" si="1"/>
        <v>0.84687370000000006</v>
      </c>
    </row>
    <row r="32" spans="1:28" s="4" customFormat="1" ht="13" x14ac:dyDescent="0.3">
      <c r="A32" s="5">
        <v>1340</v>
      </c>
      <c r="B32" s="6" t="s">
        <v>103</v>
      </c>
      <c r="C32" s="7">
        <v>43668</v>
      </c>
      <c r="D32" s="8">
        <v>40</v>
      </c>
      <c r="E32" s="9" t="s">
        <v>33</v>
      </c>
      <c r="F32" s="8" t="s">
        <v>99</v>
      </c>
      <c r="G32" s="11" t="s">
        <v>100</v>
      </c>
      <c r="H32" s="8" t="str">
        <f>"000471"</f>
        <v>000471</v>
      </c>
      <c r="I32" s="7">
        <v>43446</v>
      </c>
      <c r="J32" s="8" t="str">
        <f>"000008"</f>
        <v>000008</v>
      </c>
      <c r="K32" s="7">
        <v>43563</v>
      </c>
      <c r="L32" s="8" t="str">
        <f>"000031"</f>
        <v>000031</v>
      </c>
      <c r="M32" s="7">
        <v>43567</v>
      </c>
      <c r="N32" s="8">
        <v>19</v>
      </c>
      <c r="O32" s="8" t="str">
        <f>"001575"</f>
        <v>001575</v>
      </c>
      <c r="P32" s="7">
        <v>43600</v>
      </c>
      <c r="Q32" s="12">
        <v>380.16726</v>
      </c>
      <c r="R32" s="12">
        <v>33.78058</v>
      </c>
      <c r="S32" s="12">
        <v>346.38668000000001</v>
      </c>
      <c r="T32" s="8">
        <v>119</v>
      </c>
      <c r="U32" s="7">
        <v>43668</v>
      </c>
      <c r="V32" s="8">
        <v>9448158245</v>
      </c>
      <c r="W32" s="11" t="s">
        <v>74</v>
      </c>
      <c r="X32" s="8" t="s">
        <v>101</v>
      </c>
      <c r="Y32" s="11" t="s">
        <v>102</v>
      </c>
      <c r="Z32" s="8" t="s">
        <v>46</v>
      </c>
      <c r="AA32" s="11" t="s">
        <v>47</v>
      </c>
      <c r="AB32" s="12">
        <f t="shared" si="1"/>
        <v>3.8016725999999998</v>
      </c>
    </row>
    <row r="33" spans="1:28" s="4" customFormat="1" ht="13" x14ac:dyDescent="0.3">
      <c r="A33" s="5">
        <v>1341</v>
      </c>
      <c r="B33" s="6" t="s">
        <v>103</v>
      </c>
      <c r="C33" s="7">
        <v>43672</v>
      </c>
      <c r="D33" s="8">
        <v>40</v>
      </c>
      <c r="E33" s="9" t="s">
        <v>33</v>
      </c>
      <c r="F33" s="8" t="s">
        <v>65</v>
      </c>
      <c r="G33" s="11" t="s">
        <v>89</v>
      </c>
      <c r="H33" s="8" t="str">
        <f>"000425"</f>
        <v>000425</v>
      </c>
      <c r="I33" s="7">
        <v>43409</v>
      </c>
      <c r="J33" s="8" t="str">
        <f>"000221"</f>
        <v>000221</v>
      </c>
      <c r="K33" s="7">
        <v>43467</v>
      </c>
      <c r="L33" s="8" t="str">
        <f>"000421"</f>
        <v>000421</v>
      </c>
      <c r="M33" s="7">
        <v>43468</v>
      </c>
      <c r="N33" s="8">
        <v>19</v>
      </c>
      <c r="O33" s="8" t="str">
        <f>"001253"</f>
        <v>001253</v>
      </c>
      <c r="P33" s="7">
        <v>43587</v>
      </c>
      <c r="Q33" s="12">
        <v>4.97</v>
      </c>
      <c r="R33" s="12">
        <v>0.497</v>
      </c>
      <c r="S33" s="12">
        <v>4.4729999999999999</v>
      </c>
      <c r="T33" s="8">
        <v>127</v>
      </c>
      <c r="U33" s="7">
        <v>43672</v>
      </c>
      <c r="V33" s="8">
        <v>9538136111</v>
      </c>
      <c r="W33" s="11" t="s">
        <v>71</v>
      </c>
      <c r="X33" s="8" t="s">
        <v>67</v>
      </c>
      <c r="Y33" s="11" t="s">
        <v>68</v>
      </c>
      <c r="Z33" s="8" t="s">
        <v>46</v>
      </c>
      <c r="AA33" s="11" t="s">
        <v>47</v>
      </c>
      <c r="AB33" s="12">
        <f t="shared" si="1"/>
        <v>4.9699999999999994E-2</v>
      </c>
    </row>
    <row r="34" spans="1:28" s="4" customFormat="1" ht="13" x14ac:dyDescent="0.3">
      <c r="A34" s="5">
        <v>1342</v>
      </c>
      <c r="B34" s="6" t="s">
        <v>103</v>
      </c>
      <c r="C34" s="7">
        <v>43672</v>
      </c>
      <c r="D34" s="8">
        <v>40</v>
      </c>
      <c r="E34" s="9" t="s">
        <v>33</v>
      </c>
      <c r="F34" s="8" t="s">
        <v>48</v>
      </c>
      <c r="G34" s="11" t="s">
        <v>49</v>
      </c>
      <c r="H34" s="8" t="str">
        <f>"000007"</f>
        <v>000007</v>
      </c>
      <c r="I34" s="7">
        <v>42870</v>
      </c>
      <c r="J34" s="8" t="str">
        <f>"000158"</f>
        <v>000158</v>
      </c>
      <c r="K34" s="7">
        <v>43540</v>
      </c>
      <c r="L34" s="8" t="str">
        <f>"000159"</f>
        <v>000159</v>
      </c>
      <c r="M34" s="7">
        <v>43540</v>
      </c>
      <c r="N34" s="8">
        <v>16</v>
      </c>
      <c r="O34" s="8" t="str">
        <f>"001760"</f>
        <v>001760</v>
      </c>
      <c r="P34" s="7">
        <v>43603</v>
      </c>
      <c r="Q34" s="12">
        <v>2.7365400000000002</v>
      </c>
      <c r="R34" s="12">
        <v>0.33090999999999998</v>
      </c>
      <c r="S34" s="12">
        <v>2.4056299999999999</v>
      </c>
      <c r="T34" s="8">
        <v>129</v>
      </c>
      <c r="U34" s="7">
        <v>43672</v>
      </c>
      <c r="V34" s="8">
        <v>9986319631</v>
      </c>
      <c r="W34" s="11" t="s">
        <v>64</v>
      </c>
      <c r="X34" s="8" t="s">
        <v>29</v>
      </c>
      <c r="Y34" s="11" t="s">
        <v>30</v>
      </c>
      <c r="Z34" s="8" t="s">
        <v>51</v>
      </c>
      <c r="AA34" s="11" t="s">
        <v>52</v>
      </c>
      <c r="AB34" s="12">
        <f t="shared" si="1"/>
        <v>2.7365400000000002E-2</v>
      </c>
    </row>
    <row r="35" spans="1:28" s="4" customFormat="1" ht="13" x14ac:dyDescent="0.3">
      <c r="A35" s="5">
        <v>1343</v>
      </c>
      <c r="B35" s="6" t="s">
        <v>103</v>
      </c>
      <c r="C35" s="7">
        <v>43677</v>
      </c>
      <c r="D35" s="8">
        <v>40</v>
      </c>
      <c r="E35" s="9" t="s">
        <v>33</v>
      </c>
      <c r="F35" s="8" t="s">
        <v>113</v>
      </c>
      <c r="G35" s="11" t="s">
        <v>114</v>
      </c>
      <c r="H35" s="8" t="str">
        <f>"000025"</f>
        <v>000025</v>
      </c>
      <c r="I35" s="7">
        <v>43004</v>
      </c>
      <c r="J35" s="8" t="str">
        <f>"000111"</f>
        <v>000111</v>
      </c>
      <c r="K35" s="7">
        <v>43305</v>
      </c>
      <c r="L35" s="8" t="str">
        <f>"000278"</f>
        <v>000278</v>
      </c>
      <c r="M35" s="7">
        <v>43305</v>
      </c>
      <c r="N35" s="8">
        <v>18</v>
      </c>
      <c r="O35" s="8" t="str">
        <f>"004077"</f>
        <v>004077</v>
      </c>
      <c r="P35" s="7">
        <v>43672</v>
      </c>
      <c r="Q35" s="12">
        <v>49.364080000000001</v>
      </c>
      <c r="R35" s="12">
        <v>1.5302800000000001</v>
      </c>
      <c r="S35" s="12">
        <v>47.833799999999997</v>
      </c>
      <c r="T35" s="8">
        <v>136</v>
      </c>
      <c r="U35" s="7">
        <v>43677</v>
      </c>
      <c r="V35" s="8">
        <v>9845235505</v>
      </c>
      <c r="W35" s="11" t="s">
        <v>115</v>
      </c>
      <c r="X35" s="8" t="s">
        <v>116</v>
      </c>
      <c r="Y35" s="11" t="s">
        <v>117</v>
      </c>
      <c r="Z35" s="8" t="s">
        <v>46</v>
      </c>
      <c r="AA35" s="11" t="s">
        <v>47</v>
      </c>
      <c r="AB35" s="12">
        <f t="shared" si="1"/>
        <v>0.49364079999999999</v>
      </c>
    </row>
    <row r="36" spans="1:28" s="4" customFormat="1" ht="13" x14ac:dyDescent="0.3">
      <c r="A36" s="5">
        <v>1344</v>
      </c>
      <c r="B36" s="6" t="s">
        <v>118</v>
      </c>
      <c r="C36" s="7">
        <v>43685</v>
      </c>
      <c r="D36" s="8">
        <v>40</v>
      </c>
      <c r="E36" s="9" t="s">
        <v>33</v>
      </c>
      <c r="F36" s="8" t="s">
        <v>53</v>
      </c>
      <c r="G36" s="11" t="s">
        <v>54</v>
      </c>
      <c r="H36" s="8" t="str">
        <f>"000008"</f>
        <v>000008</v>
      </c>
      <c r="I36" s="7">
        <v>42870</v>
      </c>
      <c r="J36" s="8" t="str">
        <f>"000082"</f>
        <v>000082</v>
      </c>
      <c r="K36" s="7">
        <v>43670</v>
      </c>
      <c r="L36" s="8" t="str">
        <f>"000082"</f>
        <v>000082</v>
      </c>
      <c r="M36" s="7">
        <v>43670</v>
      </c>
      <c r="N36" s="8">
        <v>16</v>
      </c>
      <c r="O36" s="8" t="str">
        <f>"004382"</f>
        <v>004382</v>
      </c>
      <c r="P36" s="7">
        <v>43685</v>
      </c>
      <c r="Q36" s="12">
        <v>10.334059999999999</v>
      </c>
      <c r="R36" s="12">
        <v>1.4749399999999999</v>
      </c>
      <c r="S36" s="12">
        <v>8.8591200000000008</v>
      </c>
      <c r="T36" s="8">
        <v>149</v>
      </c>
      <c r="U36" s="7">
        <v>43685</v>
      </c>
      <c r="V36" s="8">
        <v>9844261802</v>
      </c>
      <c r="W36" s="11" t="s">
        <v>55</v>
      </c>
      <c r="X36" s="8" t="s">
        <v>29</v>
      </c>
      <c r="Y36" s="11" t="s">
        <v>30</v>
      </c>
      <c r="Z36" s="8" t="s">
        <v>51</v>
      </c>
      <c r="AA36" s="11" t="s">
        <v>52</v>
      </c>
      <c r="AB36" s="12">
        <f t="shared" si="1"/>
        <v>0.10334059999999999</v>
      </c>
    </row>
    <row r="37" spans="1:28" s="4" customFormat="1" ht="13" x14ac:dyDescent="0.3">
      <c r="A37" s="5">
        <v>1345</v>
      </c>
      <c r="B37" s="6" t="s">
        <v>119</v>
      </c>
      <c r="C37" s="7">
        <v>43763</v>
      </c>
      <c r="D37" s="5">
        <v>40</v>
      </c>
      <c r="E37" s="9" t="s">
        <v>33</v>
      </c>
      <c r="F37" s="8" t="s">
        <v>48</v>
      </c>
      <c r="G37" s="9" t="s">
        <v>49</v>
      </c>
      <c r="H37" s="8" t="str">
        <f>"000007"</f>
        <v>000007</v>
      </c>
      <c r="I37" s="7">
        <v>42870</v>
      </c>
      <c r="J37" s="8" t="str">
        <f>"000158"</f>
        <v>000158</v>
      </c>
      <c r="K37" s="7">
        <v>43540</v>
      </c>
      <c r="L37" s="8" t="str">
        <f>"000159"</f>
        <v>000159</v>
      </c>
      <c r="M37" s="7">
        <v>43540</v>
      </c>
      <c r="N37" s="8">
        <v>16</v>
      </c>
      <c r="O37" s="8" t="str">
        <f>"001760"</f>
        <v>001760</v>
      </c>
      <c r="P37" s="7">
        <v>43603</v>
      </c>
      <c r="Q37" s="10">
        <v>2.7365400000000002</v>
      </c>
      <c r="R37" s="10">
        <v>0.33090999999999998</v>
      </c>
      <c r="S37" s="10">
        <v>2.4056299999999999</v>
      </c>
      <c r="T37" s="8">
        <v>13</v>
      </c>
      <c r="U37" s="7">
        <v>43763</v>
      </c>
      <c r="V37" s="8">
        <v>9986319631</v>
      </c>
      <c r="W37" s="9" t="s">
        <v>64</v>
      </c>
      <c r="X37" s="8" t="s">
        <v>29</v>
      </c>
      <c r="Y37" s="9" t="s">
        <v>30</v>
      </c>
      <c r="Z37" s="8" t="s">
        <v>51</v>
      </c>
      <c r="AA37" s="9" t="s">
        <v>52</v>
      </c>
      <c r="AB37" s="10">
        <v>2.7365400000000002E-2</v>
      </c>
    </row>
    <row r="38" spans="1:28" s="4" customFormat="1" ht="13" x14ac:dyDescent="0.3">
      <c r="A38" s="5">
        <v>1346</v>
      </c>
      <c r="B38" s="6" t="s">
        <v>119</v>
      </c>
      <c r="C38" s="7">
        <v>43766</v>
      </c>
      <c r="D38" s="5">
        <v>40</v>
      </c>
      <c r="E38" s="9" t="s">
        <v>33</v>
      </c>
      <c r="F38" s="8" t="s">
        <v>120</v>
      </c>
      <c r="G38" s="9" t="s">
        <v>121</v>
      </c>
      <c r="H38" s="8" t="str">
        <f>"000002"</f>
        <v>000002</v>
      </c>
      <c r="I38" s="7">
        <v>42829</v>
      </c>
      <c r="J38" s="8" t="str">
        <f>"000038"</f>
        <v>000038</v>
      </c>
      <c r="K38" s="7">
        <v>43339</v>
      </c>
      <c r="L38" s="8" t="str">
        <f>"000039"</f>
        <v>000039</v>
      </c>
      <c r="M38" s="7">
        <v>43339</v>
      </c>
      <c r="N38" s="8">
        <v>16</v>
      </c>
      <c r="O38" s="8" t="str">
        <f>"005950"</f>
        <v>005950</v>
      </c>
      <c r="P38" s="7">
        <v>43763</v>
      </c>
      <c r="Q38" s="10">
        <v>0.95147999999999999</v>
      </c>
      <c r="R38" s="10">
        <v>8.6569999999999994E-2</v>
      </c>
      <c r="S38" s="10">
        <v>0.86490999999999996</v>
      </c>
      <c r="T38" s="8">
        <v>13</v>
      </c>
      <c r="U38" s="7">
        <v>43766</v>
      </c>
      <c r="V38" s="8">
        <v>9845021612</v>
      </c>
      <c r="W38" s="9" t="s">
        <v>122</v>
      </c>
      <c r="X38" s="8" t="s">
        <v>123</v>
      </c>
      <c r="Y38" s="9" t="s">
        <v>124</v>
      </c>
      <c r="Z38" s="8" t="s">
        <v>51</v>
      </c>
      <c r="AA38" s="9" t="s">
        <v>52</v>
      </c>
      <c r="AB38" s="10">
        <v>9.5148000000000003E-3</v>
      </c>
    </row>
    <row r="39" spans="1:28" s="4" customFormat="1" ht="13" x14ac:dyDescent="0.3">
      <c r="A39" s="5">
        <v>1347</v>
      </c>
      <c r="B39" s="6" t="s">
        <v>119</v>
      </c>
      <c r="C39" s="7">
        <v>43769</v>
      </c>
      <c r="D39" s="5">
        <v>40</v>
      </c>
      <c r="E39" s="9" t="s">
        <v>33</v>
      </c>
      <c r="F39" s="8" t="s">
        <v>104</v>
      </c>
      <c r="G39" s="9" t="s">
        <v>105</v>
      </c>
      <c r="H39" s="8" t="str">
        <f>"000023"</f>
        <v>000023</v>
      </c>
      <c r="I39" s="7">
        <v>43623</v>
      </c>
      <c r="J39" s="8" t="str">
        <f>"000055"</f>
        <v>000055</v>
      </c>
      <c r="K39" s="7">
        <v>43753</v>
      </c>
      <c r="L39" s="8" t="str">
        <f>"000151"</f>
        <v>000151</v>
      </c>
      <c r="M39" s="7">
        <v>43755</v>
      </c>
      <c r="N39" s="8">
        <v>19</v>
      </c>
      <c r="O39" s="8" t="str">
        <f>"005888"</f>
        <v>005888</v>
      </c>
      <c r="P39" s="7">
        <v>43761</v>
      </c>
      <c r="Q39" s="10">
        <v>51.716949999999997</v>
      </c>
      <c r="R39" s="10">
        <v>5.2828499999999998</v>
      </c>
      <c r="S39" s="10">
        <v>46.434100000000001</v>
      </c>
      <c r="T39" s="8">
        <v>13</v>
      </c>
      <c r="U39" s="7">
        <v>43769</v>
      </c>
      <c r="V39" s="8">
        <v>9845222227</v>
      </c>
      <c r="W39" s="9" t="s">
        <v>106</v>
      </c>
      <c r="X39" s="8" t="s">
        <v>107</v>
      </c>
      <c r="Y39" s="9" t="s">
        <v>108</v>
      </c>
      <c r="Z39" s="8" t="s">
        <v>46</v>
      </c>
      <c r="AA39" s="9" t="s">
        <v>47</v>
      </c>
      <c r="AB39" s="10">
        <v>0.51716949999999995</v>
      </c>
    </row>
    <row r="40" spans="1:28" s="4" customFormat="1" ht="13" x14ac:dyDescent="0.3">
      <c r="A40" s="5">
        <v>1348</v>
      </c>
      <c r="B40" s="6" t="s">
        <v>119</v>
      </c>
      <c r="C40" s="7">
        <v>43769</v>
      </c>
      <c r="D40" s="5">
        <v>40</v>
      </c>
      <c r="E40" s="9" t="s">
        <v>33</v>
      </c>
      <c r="F40" s="8" t="s">
        <v>111</v>
      </c>
      <c r="G40" s="9" t="s">
        <v>112</v>
      </c>
      <c r="H40" s="8" t="str">
        <f>"000024"</f>
        <v>000024</v>
      </c>
      <c r="I40" s="7">
        <v>43623</v>
      </c>
      <c r="J40" s="8" t="str">
        <f>"000052"</f>
        <v>000052</v>
      </c>
      <c r="K40" s="7">
        <v>43753</v>
      </c>
      <c r="L40" s="8" t="str">
        <f>"000152"</f>
        <v>000152</v>
      </c>
      <c r="M40" s="7">
        <v>43755</v>
      </c>
      <c r="N40" s="8">
        <v>19</v>
      </c>
      <c r="O40" s="8" t="str">
        <f>"005891"</f>
        <v>005891</v>
      </c>
      <c r="P40" s="7">
        <v>43761</v>
      </c>
      <c r="Q40" s="10">
        <v>3.69496</v>
      </c>
      <c r="R40" s="10">
        <v>0.40150999999999998</v>
      </c>
      <c r="S40" s="10">
        <v>3.29345</v>
      </c>
      <c r="T40" s="8">
        <v>13</v>
      </c>
      <c r="U40" s="7">
        <v>43769</v>
      </c>
      <c r="V40" s="8">
        <v>9845222227</v>
      </c>
      <c r="W40" s="9" t="s">
        <v>106</v>
      </c>
      <c r="X40" s="8" t="s">
        <v>107</v>
      </c>
      <c r="Y40" s="9" t="s">
        <v>108</v>
      </c>
      <c r="Z40" s="8" t="s">
        <v>46</v>
      </c>
      <c r="AA40" s="9" t="s">
        <v>47</v>
      </c>
      <c r="AB40" s="10">
        <v>3.6949599999999999E-2</v>
      </c>
    </row>
    <row r="41" spans="1:28" s="4" customFormat="1" ht="13" x14ac:dyDescent="0.3">
      <c r="A41" s="5">
        <v>1349</v>
      </c>
      <c r="B41" s="6" t="s">
        <v>119</v>
      </c>
      <c r="C41" s="7">
        <v>43769</v>
      </c>
      <c r="D41" s="5">
        <v>40</v>
      </c>
      <c r="E41" s="9" t="s">
        <v>33</v>
      </c>
      <c r="F41" s="8" t="s">
        <v>109</v>
      </c>
      <c r="G41" s="9" t="s">
        <v>110</v>
      </c>
      <c r="H41" s="8" t="str">
        <f>"000025"</f>
        <v>000025</v>
      </c>
      <c r="I41" s="7">
        <v>43623</v>
      </c>
      <c r="J41" s="8" t="str">
        <f>"000053"</f>
        <v>000053</v>
      </c>
      <c r="K41" s="7">
        <v>43753</v>
      </c>
      <c r="L41" s="8" t="str">
        <f>"000153"</f>
        <v>000153</v>
      </c>
      <c r="M41" s="7">
        <v>43755</v>
      </c>
      <c r="N41" s="8">
        <v>19</v>
      </c>
      <c r="O41" s="8" t="str">
        <f>"005894"</f>
        <v>005894</v>
      </c>
      <c r="P41" s="7">
        <v>43761</v>
      </c>
      <c r="Q41" s="10">
        <v>20.336010000000002</v>
      </c>
      <c r="R41" s="10">
        <v>1.98122</v>
      </c>
      <c r="S41" s="10">
        <v>18.354790000000001</v>
      </c>
      <c r="T41" s="8">
        <v>13</v>
      </c>
      <c r="U41" s="7">
        <v>43769</v>
      </c>
      <c r="V41" s="8">
        <v>9845222227</v>
      </c>
      <c r="W41" s="9" t="s">
        <v>106</v>
      </c>
      <c r="X41" s="8" t="s">
        <v>107</v>
      </c>
      <c r="Y41" s="9" t="s">
        <v>108</v>
      </c>
      <c r="Z41" s="8" t="s">
        <v>46</v>
      </c>
      <c r="AA41" s="9" t="s">
        <v>47</v>
      </c>
      <c r="AB41" s="10">
        <v>0.20336010000000002</v>
      </c>
    </row>
    <row r="42" spans="1:28" s="4" customFormat="1" ht="13" x14ac:dyDescent="0.3">
      <c r="A42" s="5">
        <v>1350</v>
      </c>
      <c r="B42" s="6" t="s">
        <v>119</v>
      </c>
      <c r="C42" s="7">
        <v>43769</v>
      </c>
      <c r="D42" s="5">
        <v>40</v>
      </c>
      <c r="E42" s="9" t="s">
        <v>33</v>
      </c>
      <c r="F42" s="8" t="s">
        <v>125</v>
      </c>
      <c r="G42" s="9" t="s">
        <v>126</v>
      </c>
      <c r="H42" s="8" t="str">
        <f>"000026"</f>
        <v>000026</v>
      </c>
      <c r="I42" s="7">
        <v>43623</v>
      </c>
      <c r="J42" s="8" t="str">
        <f>"000054"</f>
        <v>000054</v>
      </c>
      <c r="K42" s="7">
        <v>43753</v>
      </c>
      <c r="L42" s="8" t="str">
        <f>"000154"</f>
        <v>000154</v>
      </c>
      <c r="M42" s="7">
        <v>43755</v>
      </c>
      <c r="N42" s="8">
        <v>19</v>
      </c>
      <c r="O42" s="8" t="str">
        <f>"005895"</f>
        <v>005895</v>
      </c>
      <c r="P42" s="7">
        <v>43761</v>
      </c>
      <c r="Q42" s="10">
        <v>88.361969999999999</v>
      </c>
      <c r="R42" s="10">
        <v>8.5755599999999994</v>
      </c>
      <c r="S42" s="10">
        <v>79.786410000000004</v>
      </c>
      <c r="T42" s="8">
        <v>13</v>
      </c>
      <c r="U42" s="7">
        <v>43769</v>
      </c>
      <c r="V42" s="8">
        <v>9845222227</v>
      </c>
      <c r="W42" s="9" t="s">
        <v>106</v>
      </c>
      <c r="X42" s="8" t="s">
        <v>107</v>
      </c>
      <c r="Y42" s="9" t="s">
        <v>108</v>
      </c>
      <c r="Z42" s="8" t="s">
        <v>46</v>
      </c>
      <c r="AA42" s="9" t="s">
        <v>47</v>
      </c>
      <c r="AB42" s="10">
        <v>0.88361970000000001</v>
      </c>
    </row>
    <row r="43" spans="1:28" s="4" customFormat="1" ht="13" x14ac:dyDescent="0.3">
      <c r="A43" s="5">
        <v>1351</v>
      </c>
      <c r="B43" s="6" t="s">
        <v>127</v>
      </c>
      <c r="C43" s="7">
        <v>43795</v>
      </c>
      <c r="D43" s="5">
        <v>40</v>
      </c>
      <c r="E43" s="9" t="s">
        <v>33</v>
      </c>
      <c r="F43" s="8" t="s">
        <v>128</v>
      </c>
      <c r="G43" s="9" t="s">
        <v>129</v>
      </c>
      <c r="H43" s="8" t="str">
        <f>"000380"</f>
        <v>000380</v>
      </c>
      <c r="I43" s="7">
        <v>43191</v>
      </c>
      <c r="J43" s="8" t="str">
        <f>"000053"</f>
        <v>000053</v>
      </c>
      <c r="K43" s="7">
        <v>43256</v>
      </c>
      <c r="L43" s="8" t="str">
        <f>"000143"</f>
        <v>000143</v>
      </c>
      <c r="M43" s="7">
        <v>43262</v>
      </c>
      <c r="N43" s="8">
        <v>18</v>
      </c>
      <c r="O43" s="8" t="str">
        <f>"006256"</f>
        <v>006256</v>
      </c>
      <c r="P43" s="7">
        <v>43783</v>
      </c>
      <c r="Q43" s="10">
        <v>98.174719999999994</v>
      </c>
      <c r="R43" s="10">
        <v>8.8281500000000008</v>
      </c>
      <c r="S43" s="10">
        <v>89.34657</v>
      </c>
      <c r="T43" s="8">
        <v>13</v>
      </c>
      <c r="U43" s="7">
        <v>43795</v>
      </c>
      <c r="V43" s="8">
        <v>9845235505</v>
      </c>
      <c r="W43" s="9" t="s">
        <v>90</v>
      </c>
      <c r="X43" s="8" t="s">
        <v>130</v>
      </c>
      <c r="Y43" s="9" t="s">
        <v>131</v>
      </c>
      <c r="Z43" s="8" t="s">
        <v>46</v>
      </c>
      <c r="AA43" s="9" t="s">
        <v>47</v>
      </c>
      <c r="AB43" s="10">
        <v>0.98174719999999993</v>
      </c>
    </row>
    <row r="44" spans="1:28" s="4" customFormat="1" ht="13" x14ac:dyDescent="0.3">
      <c r="A44" s="5">
        <v>1352</v>
      </c>
      <c r="B44" s="6" t="s">
        <v>127</v>
      </c>
      <c r="C44" s="7">
        <v>43797</v>
      </c>
      <c r="D44" s="5">
        <v>40</v>
      </c>
      <c r="E44" s="9" t="s">
        <v>33</v>
      </c>
      <c r="F44" s="8" t="s">
        <v>132</v>
      </c>
      <c r="G44" s="9" t="s">
        <v>133</v>
      </c>
      <c r="H44" s="8" t="str">
        <f>"000211"</f>
        <v>000211</v>
      </c>
      <c r="I44" s="7">
        <v>43304</v>
      </c>
      <c r="J44" s="8" t="str">
        <f>"000139"</f>
        <v>000139</v>
      </c>
      <c r="K44" s="7">
        <v>43368</v>
      </c>
      <c r="L44" s="8" t="str">
        <f>"000313"</f>
        <v>000313</v>
      </c>
      <c r="M44" s="7">
        <v>43369</v>
      </c>
      <c r="N44" s="8">
        <v>18</v>
      </c>
      <c r="O44" s="8" t="str">
        <f>"006276"</f>
        <v>006276</v>
      </c>
      <c r="P44" s="7">
        <v>43787</v>
      </c>
      <c r="Q44" s="10">
        <v>51.218000000000004</v>
      </c>
      <c r="R44" s="10">
        <v>1.5877600000000001</v>
      </c>
      <c r="S44" s="10">
        <v>49.630240000000001</v>
      </c>
      <c r="T44" s="8">
        <v>13</v>
      </c>
      <c r="U44" s="7">
        <v>43797</v>
      </c>
      <c r="V44" s="8">
        <v>9448709328</v>
      </c>
      <c r="W44" s="9" t="s">
        <v>134</v>
      </c>
      <c r="X44" s="8" t="s">
        <v>135</v>
      </c>
      <c r="Y44" s="9" t="s">
        <v>136</v>
      </c>
      <c r="Z44" s="8" t="s">
        <v>46</v>
      </c>
      <c r="AA44" s="9" t="s">
        <v>47</v>
      </c>
      <c r="AB44" s="10">
        <v>0.51218000000000008</v>
      </c>
    </row>
    <row r="45" spans="1:28" s="4" customFormat="1" ht="13" x14ac:dyDescent="0.3">
      <c r="A45" s="5">
        <v>1353</v>
      </c>
      <c r="B45" s="6" t="s">
        <v>127</v>
      </c>
      <c r="C45" s="7">
        <v>43797</v>
      </c>
      <c r="D45" s="5">
        <v>40</v>
      </c>
      <c r="E45" s="9" t="s">
        <v>33</v>
      </c>
      <c r="F45" s="8" t="s">
        <v>137</v>
      </c>
      <c r="G45" s="9" t="s">
        <v>138</v>
      </c>
      <c r="H45" s="8" t="str">
        <f>"000212"</f>
        <v>000212</v>
      </c>
      <c r="I45" s="7">
        <v>43304</v>
      </c>
      <c r="J45" s="8" t="str">
        <f>"000140"</f>
        <v>000140</v>
      </c>
      <c r="K45" s="7">
        <v>43368</v>
      </c>
      <c r="L45" s="8" t="str">
        <f>"000314"</f>
        <v>000314</v>
      </c>
      <c r="M45" s="7">
        <v>43369</v>
      </c>
      <c r="N45" s="8">
        <v>18</v>
      </c>
      <c r="O45" s="8" t="str">
        <f>"006277"</f>
        <v>006277</v>
      </c>
      <c r="P45" s="7">
        <v>43787</v>
      </c>
      <c r="Q45" s="10">
        <v>49.848999999999997</v>
      </c>
      <c r="R45" s="10">
        <v>1.54532</v>
      </c>
      <c r="S45" s="10">
        <v>48.30368</v>
      </c>
      <c r="T45" s="8">
        <v>13</v>
      </c>
      <c r="U45" s="7">
        <v>43797</v>
      </c>
      <c r="V45" s="8">
        <v>9448709328</v>
      </c>
      <c r="W45" s="9" t="s">
        <v>134</v>
      </c>
      <c r="X45" s="8" t="s">
        <v>135</v>
      </c>
      <c r="Y45" s="9" t="s">
        <v>136</v>
      </c>
      <c r="Z45" s="8" t="s">
        <v>46</v>
      </c>
      <c r="AA45" s="9" t="s">
        <v>47</v>
      </c>
      <c r="AB45" s="10">
        <v>0.49848999999999999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2019-07-02T06:05:12Z</dcterms:created>
  <dcterms:modified xsi:type="dcterms:W3CDTF">2020-01-28T11:45:25Z</dcterms:modified>
</cp:coreProperties>
</file>