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J21" i="1"/>
  <c r="H21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<sst xmlns="http://schemas.openxmlformats.org/spreadsheetml/2006/main" count="208" uniqueCount="86">
  <si>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</si>
  <si>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</si>
  <si>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</si>
  <si>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</si>
  <si>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</si>
  <si>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</si>
  <si>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</si>
  <si>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</si>
  <si>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</si>
  <si>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</si>
  <si>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</si>
  <si>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</si>
  <si>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</si>
  <si>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</si>
  <si>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</si>
  <si>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</si>
  <si>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</si>
  <si>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</si>
  <si>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</si>
  <si>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</si>
  <si>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</si>
  <si>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</si>
  <si>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</si>
  <si>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</si>
  <si>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</si>
  <si>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</si>
  <si>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</si>
  <si>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</si>
  <si>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</si>
  <si>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</si>
  <si>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</si>
  <si>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</si>
  <si>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May</t>
  </si>
  <si>
    <t>P1878</t>
  </si>
  <si>
    <t>18per - Works (Bhagyajyothi, Sooru / Neeru Yojane and General) (54 Lakhs / New Wards)</t>
  </si>
  <si>
    <t>M/S KRIDL</t>
  </si>
  <si>
    <t>KRIDL</t>
  </si>
  <si>
    <t>Jayachamarajendra Nagara</t>
  </si>
  <si>
    <t>046-16-000001</t>
  </si>
  <si>
    <t>Operation and Maintenance of street lights at Jayachama Rajendra nagara area ward no 46 Package E7 for one year.</t>
  </si>
  <si>
    <t>M/s.Srinath Electricals</t>
  </si>
  <si>
    <t>ddo089</t>
  </si>
  <si>
    <t xml:space="preserve"> Assistant Executive Engineer Electrical East Zone</t>
  </si>
  <si>
    <t>046-18-000034</t>
  </si>
  <si>
    <t>CONSTRUCTION OF CC ROAD AT THIMMAIAH GARDEN AK COLONY AND SURROUNDING AREAS IN WARD NO 46</t>
  </si>
  <si>
    <t>ddo078</t>
  </si>
  <si>
    <t xml:space="preserve"> Assistant Executive Engineer J C Nagar East Zone</t>
  </si>
  <si>
    <t>046-16-000037</t>
  </si>
  <si>
    <t>CONSTRUCTION OF DRAIN NEAR AMBEDKAR WELFARE ASSOCIATION BUILDING MATADAHALLI AK COLONY IN JC NAGAR WARD NO 46</t>
  </si>
  <si>
    <t>046-16-000034</t>
  </si>
  <si>
    <t>CONSTRUCTION OF DRAIN AT MATADAHALLI AK COLONY IN JC NAGAR WARD NO 46</t>
  </si>
  <si>
    <t>July</t>
  </si>
  <si>
    <t>046-16-000027</t>
  </si>
  <si>
    <t>PROVIDING PIPE LINE TO EXISTING BOREWELL AT MATADAHALLI 3RD MAIN AT JC NAGAR WARD NO 46</t>
  </si>
  <si>
    <t>Suresh R</t>
  </si>
  <si>
    <t>P1771</t>
  </si>
  <si>
    <t>Zone Works - POW Works</t>
  </si>
  <si>
    <t>046-16-000028</t>
  </si>
  <si>
    <t>PROVIDING PIPELINE TO EXISTING BOREWELL AT AK ASHRAMA 3RD CROSS AT JC NAGAR WARD NO 46</t>
  </si>
  <si>
    <t>046-16-000026</t>
  </si>
  <si>
    <t>PROVIDING PIPE LINE TO EXISTING BOREWELL AT MATADAHALLI 5TH MAIN AT JC NAGAR WARD NO 46</t>
  </si>
  <si>
    <t>046-16-000029</t>
  </si>
  <si>
    <t>PROVIDING PIPELINE TO EXISTING BOREWELL AT 3RD CROSS CHUNCHAPPA BLOCK AT JC NAGAR WARD NO 46</t>
  </si>
  <si>
    <t>U Suresh</t>
  </si>
  <si>
    <t>046-16-000030</t>
  </si>
  <si>
    <t>PROVIDING PIPELINE TO EXISTING BOREWELL AT 9TH CROSS RT NAGAR 1ST BLOCK AT JC NAGAR WARD NO 46</t>
  </si>
  <si>
    <t>046-16-000031</t>
  </si>
  <si>
    <t>PROVIDING PIPELINE TO EXISTING BOREWELL AT 10TH CROSS RT NAGAR 1ST BLOCK AT JC NAGAR WARD NO 46</t>
  </si>
  <si>
    <t>U.Suresh</t>
  </si>
  <si>
    <t>046-16-000033</t>
  </si>
  <si>
    <t>PROVIDING PIPELINE TO EXISTING BOREWELL AT 8 TH CROSS RT NAGAR 1ST BLOCK AT JC NAGAR WARD NO 46</t>
  </si>
  <si>
    <t>046-16-000032</t>
  </si>
  <si>
    <t>PROVIDING PIPELINE TO EXISTING BOREWELL AT 7 TH CROSS RT NAGAR 1ST BLOCK AT JC NAGAR WARD NO 46</t>
  </si>
  <si>
    <t>C Murugan</t>
  </si>
  <si>
    <t>046-17-000006</t>
  </si>
  <si>
    <t>Providing and laying Cement concrete road to AK Ashrama 3rd Cross and Surroundings in JC Nagar Ward No.46</t>
  </si>
  <si>
    <t>B.V.Muniraju</t>
  </si>
  <si>
    <t>046-17-000010</t>
  </si>
  <si>
    <t>Providing and laying Cement concrete road to motinagar 9th cross and surroundings in jc nagar ward no 46</t>
  </si>
  <si>
    <t>October</t>
  </si>
  <si>
    <t>046-18-000025</t>
  </si>
  <si>
    <t xml:space="preserve">Providing Painting and Repairing of Division office in Ward-46 (J.C Nagar) </t>
  </si>
  <si>
    <t>C.Murugan</t>
  </si>
  <si>
    <t>046-17-000003</t>
  </si>
  <si>
    <t>Construction of Library Building and Tailoring Hall at Matadahalli AK Colony in JC Nagar Ward No.46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</si>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</sst>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13" workbookViewId="0">
      <selection activeCell="A2" sqref="A2:XFD21"/>
    </sheetView>
  </sheetViews>
  <sheetFormatPr defaultRowHeight="14.5" x14ac:dyDescent="0.35"/>
  <cols>
    <col min="2" max="2" width="6.26953125" bestFit="1" customWidth="1"/>
    <col min="3" max="3" width="9.54296875" bestFit="1" customWidth="1"/>
    <col min="4" max="4" width="8.08984375" bestFit="1" customWidth="1"/>
    <col min="5" max="5" width="21.179687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1619</v>
      </c>
      <c r="B2" s="6" t="s">
        <v>28</v>
      </c>
      <c r="C2" s="7">
        <v>43567</v>
      </c>
      <c r="D2" s="8">
        <v>46</v>
      </c>
      <c r="E2" s="9" t="s">
        <v>37</v>
      </c>
      <c r="F2" s="8" t="s">
        <v>38</v>
      </c>
      <c r="G2" s="9" t="s">
        <v>39</v>
      </c>
      <c r="H2" s="8" t="str">
        <f>"000020"</f>
        <v>000020</v>
      </c>
      <c r="I2" s="7">
        <v>42947</v>
      </c>
      <c r="J2" s="8" t="str">
        <f>"000090"</f>
        <v>000090</v>
      </c>
      <c r="K2" s="7">
        <v>43092</v>
      </c>
      <c r="L2" s="8" t="str">
        <f>"000071"</f>
        <v>000071</v>
      </c>
      <c r="M2" s="7">
        <v>43092</v>
      </c>
      <c r="N2" s="8">
        <v>16</v>
      </c>
      <c r="O2" s="8" t="str">
        <f>"003865"</f>
        <v>003865</v>
      </c>
      <c r="P2" s="7">
        <v>43297</v>
      </c>
      <c r="Q2" s="10">
        <v>7.8965300000000003</v>
      </c>
      <c r="R2" s="10">
        <v>0.61687000000000003</v>
      </c>
      <c r="S2" s="10">
        <v>7.2796599999999998</v>
      </c>
      <c r="T2" s="8">
        <v>17</v>
      </c>
      <c r="U2" s="7">
        <v>43567</v>
      </c>
      <c r="V2" s="8">
        <v>9845860866</v>
      </c>
      <c r="W2" s="9" t="s">
        <v>40</v>
      </c>
      <c r="X2" s="8" t="s">
        <v>29</v>
      </c>
      <c r="Y2" s="9" t="s">
        <v>30</v>
      </c>
      <c r="Z2" s="8" t="s">
        <v>41</v>
      </c>
      <c r="AA2" s="9" t="s">
        <v>42</v>
      </c>
      <c r="AB2" s="10">
        <f>Q2/100</f>
        <v>7.8965300000000002E-2</v>
      </c>
    </row>
    <row r="3" spans="1:28" s="4" customFormat="1" ht="13" x14ac:dyDescent="0.3">
      <c r="A3" s="5">
        <v>1620</v>
      </c>
      <c r="B3" s="6" t="s">
        <v>28</v>
      </c>
      <c r="C3" s="7">
        <v>43575</v>
      </c>
      <c r="D3" s="8">
        <v>46</v>
      </c>
      <c r="E3" s="9" t="s">
        <v>37</v>
      </c>
      <c r="F3" s="8" t="s">
        <v>38</v>
      </c>
      <c r="G3" s="9" t="s">
        <v>39</v>
      </c>
      <c r="H3" s="8" t="str">
        <f>"000020"</f>
        <v>000020</v>
      </c>
      <c r="I3" s="7">
        <v>42947</v>
      </c>
      <c r="J3" s="8" t="str">
        <f>"000090"</f>
        <v>000090</v>
      </c>
      <c r="K3" s="7">
        <v>43092</v>
      </c>
      <c r="L3" s="8" t="str">
        <f>"000071"</f>
        <v>000071</v>
      </c>
      <c r="M3" s="7">
        <v>43092</v>
      </c>
      <c r="N3" s="8">
        <v>16</v>
      </c>
      <c r="O3" s="8" t="str">
        <f>"003865"</f>
        <v>003865</v>
      </c>
      <c r="P3" s="7">
        <v>43297</v>
      </c>
      <c r="Q3" s="10">
        <v>2.5942500000000002</v>
      </c>
      <c r="R3" s="10">
        <v>0.35361999999999999</v>
      </c>
      <c r="S3" s="10">
        <v>2.2406299999999999</v>
      </c>
      <c r="T3" s="8">
        <v>20</v>
      </c>
      <c r="U3" s="7">
        <v>43575</v>
      </c>
      <c r="V3" s="8">
        <v>9845860866</v>
      </c>
      <c r="W3" s="9" t="s">
        <v>40</v>
      </c>
      <c r="X3" s="8" t="s">
        <v>29</v>
      </c>
      <c r="Y3" s="9" t="s">
        <v>30</v>
      </c>
      <c r="Z3" s="8" t="s">
        <v>41</v>
      </c>
      <c r="AA3" s="9" t="s">
        <v>42</v>
      </c>
      <c r="AB3" s="10">
        <f>Q3/100</f>
        <v>2.59425E-2</v>
      </c>
    </row>
    <row r="4" spans="1:28" s="4" customFormat="1" ht="13" x14ac:dyDescent="0.3">
      <c r="A4" s="5">
        <v>1621</v>
      </c>
      <c r="B4" s="6" t="s">
        <v>28</v>
      </c>
      <c r="C4" s="7">
        <v>43575</v>
      </c>
      <c r="D4" s="8">
        <v>46</v>
      </c>
      <c r="E4" s="9" t="s">
        <v>37</v>
      </c>
      <c r="F4" s="8" t="s">
        <v>38</v>
      </c>
      <c r="G4" s="9" t="s">
        <v>39</v>
      </c>
      <c r="H4" s="8" t="str">
        <f>"000020"</f>
        <v>000020</v>
      </c>
      <c r="I4" s="7">
        <v>42947</v>
      </c>
      <c r="J4" s="8" t="str">
        <f>"000090"</f>
        <v>000090</v>
      </c>
      <c r="K4" s="7">
        <v>43092</v>
      </c>
      <c r="L4" s="8" t="str">
        <f>"000071"</f>
        <v>000071</v>
      </c>
      <c r="M4" s="7">
        <v>43092</v>
      </c>
      <c r="N4" s="8">
        <v>16</v>
      </c>
      <c r="O4" s="8" t="str">
        <f>"003865"</f>
        <v>003865</v>
      </c>
      <c r="P4" s="7">
        <v>43297</v>
      </c>
      <c r="Q4" s="10">
        <v>11.80903</v>
      </c>
      <c r="R4" s="10">
        <v>1.7910600000000001</v>
      </c>
      <c r="S4" s="10">
        <v>10.01797</v>
      </c>
      <c r="T4" s="8">
        <v>20</v>
      </c>
      <c r="U4" s="7">
        <v>43575</v>
      </c>
      <c r="V4" s="8">
        <v>9845860866</v>
      </c>
      <c r="W4" s="9" t="s">
        <v>40</v>
      </c>
      <c r="X4" s="8" t="s">
        <v>29</v>
      </c>
      <c r="Y4" s="9" t="s">
        <v>30</v>
      </c>
      <c r="Z4" s="8" t="s">
        <v>41</v>
      </c>
      <c r="AA4" s="9" t="s">
        <v>42</v>
      </c>
      <c r="AB4" s="10">
        <f>Q4/100</f>
        <v>0.1180903</v>
      </c>
    </row>
    <row r="5" spans="1:28" s="4" customFormat="1" ht="13" x14ac:dyDescent="0.3">
      <c r="A5" s="5">
        <v>1622</v>
      </c>
      <c r="B5" s="6" t="s">
        <v>32</v>
      </c>
      <c r="C5" s="7">
        <v>43591</v>
      </c>
      <c r="D5" s="8">
        <v>46</v>
      </c>
      <c r="E5" s="9" t="s">
        <v>37</v>
      </c>
      <c r="F5" s="8" t="s">
        <v>47</v>
      </c>
      <c r="G5" s="9" t="s">
        <v>48</v>
      </c>
      <c r="H5" s="8" t="str">
        <f>"000202"</f>
        <v>000202</v>
      </c>
      <c r="I5" s="7">
        <v>43435</v>
      </c>
      <c r="J5" s="8" t="str">
        <f>"000079"</f>
        <v>000079</v>
      </c>
      <c r="K5" s="7">
        <v>43435</v>
      </c>
      <c r="L5" s="8" t="str">
        <f>"000221"</f>
        <v>000221</v>
      </c>
      <c r="M5" s="7">
        <v>43435</v>
      </c>
      <c r="N5" s="8">
        <v>16</v>
      </c>
      <c r="O5" s="8" t="str">
        <f>"001239"</f>
        <v>001239</v>
      </c>
      <c r="P5" s="7">
        <v>43587</v>
      </c>
      <c r="Q5" s="10">
        <v>1.24953</v>
      </c>
      <c r="R5" s="10">
        <v>0.16520000000000001</v>
      </c>
      <c r="S5" s="10">
        <v>1.08433</v>
      </c>
      <c r="T5" s="8">
        <v>39</v>
      </c>
      <c r="U5" s="7">
        <v>43591</v>
      </c>
      <c r="V5" s="8">
        <v>8023330521</v>
      </c>
      <c r="W5" s="9" t="s">
        <v>36</v>
      </c>
      <c r="X5" s="8" t="s">
        <v>33</v>
      </c>
      <c r="Y5" s="9" t="s">
        <v>34</v>
      </c>
      <c r="Z5" s="8" t="s">
        <v>45</v>
      </c>
      <c r="AA5" s="9" t="s">
        <v>46</v>
      </c>
      <c r="AB5" s="10">
        <f>Q5/100</f>
        <v>1.2495300000000001E-2</v>
      </c>
    </row>
    <row r="6" spans="1:28" s="4" customFormat="1" ht="13" x14ac:dyDescent="0.3">
      <c r="A6" s="5">
        <v>1623</v>
      </c>
      <c r="B6" s="6" t="s">
        <v>32</v>
      </c>
      <c r="C6" s="7">
        <v>43591</v>
      </c>
      <c r="D6" s="8">
        <v>46</v>
      </c>
      <c r="E6" s="9" t="s">
        <v>37</v>
      </c>
      <c r="F6" s="8" t="s">
        <v>49</v>
      </c>
      <c r="G6" s="9" t="s">
        <v>50</v>
      </c>
      <c r="H6" s="8" t="str">
        <f>"000204"</f>
        <v>000204</v>
      </c>
      <c r="I6" s="7">
        <v>43435</v>
      </c>
      <c r="J6" s="8" t="str">
        <f>"000078"</f>
        <v>000078</v>
      </c>
      <c r="K6" s="7">
        <v>43435</v>
      </c>
      <c r="L6" s="8" t="str">
        <f>"000220"</f>
        <v>000220</v>
      </c>
      <c r="M6" s="7">
        <v>43435</v>
      </c>
      <c r="N6" s="8">
        <v>16</v>
      </c>
      <c r="O6" s="8" t="str">
        <f>"001240"</f>
        <v>001240</v>
      </c>
      <c r="P6" s="7">
        <v>43587</v>
      </c>
      <c r="Q6" s="10">
        <v>4.6290399999999998</v>
      </c>
      <c r="R6" s="10">
        <v>0.51134000000000002</v>
      </c>
      <c r="S6" s="10">
        <v>4.1177000000000001</v>
      </c>
      <c r="T6" s="8">
        <v>39</v>
      </c>
      <c r="U6" s="7">
        <v>43591</v>
      </c>
      <c r="V6" s="8">
        <v>8023330521</v>
      </c>
      <c r="W6" s="9" t="s">
        <v>36</v>
      </c>
      <c r="X6" s="8" t="s">
        <v>33</v>
      </c>
      <c r="Y6" s="9" t="s">
        <v>34</v>
      </c>
      <c r="Z6" s="8" t="s">
        <v>45</v>
      </c>
      <c r="AA6" s="9" t="s">
        <v>46</v>
      </c>
      <c r="AB6" s="10">
        <f>Q6/100</f>
        <v>4.6290399999999995E-2</v>
      </c>
    </row>
    <row r="7" spans="1:28" s="4" customFormat="1" ht="13" x14ac:dyDescent="0.3">
      <c r="A7" s="5">
        <v>1624</v>
      </c>
      <c r="B7" s="6" t="s">
        <v>31</v>
      </c>
      <c r="C7" s="7">
        <v>43617</v>
      </c>
      <c r="D7" s="8">
        <v>46</v>
      </c>
      <c r="E7" s="9" t="s">
        <v>37</v>
      </c>
      <c r="F7" s="8" t="s">
        <v>43</v>
      </c>
      <c r="G7" s="9" t="s">
        <v>44</v>
      </c>
      <c r="H7" s="8" t="str">
        <f>"000209"</f>
        <v>000209</v>
      </c>
      <c r="I7" s="7">
        <v>43186</v>
      </c>
      <c r="J7" s="8" t="str">
        <f>"000081"</f>
        <v>000081</v>
      </c>
      <c r="K7" s="7">
        <v>43463</v>
      </c>
      <c r="L7" s="8" t="str">
        <f>"000251"</f>
        <v>000251</v>
      </c>
      <c r="M7" s="7">
        <v>43463</v>
      </c>
      <c r="N7" s="8">
        <v>18</v>
      </c>
      <c r="O7" s="8" t="str">
        <f>"001904"</f>
        <v>001904</v>
      </c>
      <c r="P7" s="7">
        <v>43607</v>
      </c>
      <c r="Q7" s="10">
        <v>19.991070000000001</v>
      </c>
      <c r="R7" s="10">
        <v>2.04419</v>
      </c>
      <c r="S7" s="10">
        <v>17.94688</v>
      </c>
      <c r="T7" s="8">
        <v>67</v>
      </c>
      <c r="U7" s="7">
        <v>43617</v>
      </c>
      <c r="V7" s="8">
        <v>8023557744</v>
      </c>
      <c r="W7" s="9" t="s">
        <v>35</v>
      </c>
      <c r="X7" s="8" t="s">
        <v>33</v>
      </c>
      <c r="Y7" s="9" t="s">
        <v>34</v>
      </c>
      <c r="Z7" s="8" t="s">
        <v>45</v>
      </c>
      <c r="AA7" s="9" t="s">
        <v>46</v>
      </c>
      <c r="AB7" s="10">
        <v>0.1999107</v>
      </c>
    </row>
    <row r="8" spans="1:28" s="4" customFormat="1" ht="13" x14ac:dyDescent="0.3">
      <c r="A8" s="5">
        <v>1625</v>
      </c>
      <c r="B8" s="6" t="s">
        <v>51</v>
      </c>
      <c r="C8" s="7">
        <v>43648</v>
      </c>
      <c r="D8" s="8">
        <v>46</v>
      </c>
      <c r="E8" s="9" t="s">
        <v>37</v>
      </c>
      <c r="F8" s="8" t="s">
        <v>52</v>
      </c>
      <c r="G8" s="11" t="s">
        <v>53</v>
      </c>
      <c r="H8" s="8" t="str">
        <f>"000089"</f>
        <v>000089</v>
      </c>
      <c r="I8" s="7">
        <v>43117</v>
      </c>
      <c r="J8" s="8" t="str">
        <f>"000046"</f>
        <v>000046</v>
      </c>
      <c r="K8" s="7">
        <v>43131</v>
      </c>
      <c r="L8" s="8" t="str">
        <f>"000143"</f>
        <v>000143</v>
      </c>
      <c r="M8" s="7">
        <v>43163</v>
      </c>
      <c r="N8" s="8">
        <v>16</v>
      </c>
      <c r="O8" s="8" t="str">
        <f>"002910"</f>
        <v>002910</v>
      </c>
      <c r="P8" s="7">
        <v>43637</v>
      </c>
      <c r="Q8" s="12">
        <v>0.98414999999999997</v>
      </c>
      <c r="R8" s="12">
        <v>6.5909999999999996E-2</v>
      </c>
      <c r="S8" s="12">
        <v>0.91823999999999995</v>
      </c>
      <c r="T8" s="8">
        <v>103</v>
      </c>
      <c r="U8" s="7">
        <v>43648</v>
      </c>
      <c r="V8" s="8">
        <v>8023330521</v>
      </c>
      <c r="W8" s="11" t="s">
        <v>54</v>
      </c>
      <c r="X8" s="8" t="s">
        <v>55</v>
      </c>
      <c r="Y8" s="11" t="s">
        <v>56</v>
      </c>
      <c r="Z8" s="8" t="s">
        <v>45</v>
      </c>
      <c r="AA8" s="11" t="s">
        <v>46</v>
      </c>
      <c r="AB8" s="12">
        <f t="shared" ref="AB8:AB18" si="0">Q8/100</f>
        <v>9.8414999999999996E-3</v>
      </c>
    </row>
    <row r="9" spans="1:28" s="4" customFormat="1" ht="13" x14ac:dyDescent="0.3">
      <c r="A9" s="5">
        <v>1626</v>
      </c>
      <c r="B9" s="6" t="s">
        <v>51</v>
      </c>
      <c r="C9" s="7">
        <v>43648</v>
      </c>
      <c r="D9" s="8">
        <v>46</v>
      </c>
      <c r="E9" s="9" t="s">
        <v>37</v>
      </c>
      <c r="F9" s="8" t="s">
        <v>57</v>
      </c>
      <c r="G9" s="11" t="s">
        <v>58</v>
      </c>
      <c r="H9" s="8" t="str">
        <f>"000090"</f>
        <v>000090</v>
      </c>
      <c r="I9" s="7">
        <v>43117</v>
      </c>
      <c r="J9" s="8" t="str">
        <f>"000045"</f>
        <v>000045</v>
      </c>
      <c r="K9" s="7">
        <v>43131</v>
      </c>
      <c r="L9" s="8" t="str">
        <f>"000144"</f>
        <v>000144</v>
      </c>
      <c r="M9" s="7">
        <v>43163</v>
      </c>
      <c r="N9" s="8">
        <v>16</v>
      </c>
      <c r="O9" s="8" t="str">
        <f>"002911"</f>
        <v>002911</v>
      </c>
      <c r="P9" s="7">
        <v>43637</v>
      </c>
      <c r="Q9" s="12">
        <v>0.98414999999999997</v>
      </c>
      <c r="R9" s="12">
        <v>6.991E-2</v>
      </c>
      <c r="S9" s="12">
        <v>0.91424000000000005</v>
      </c>
      <c r="T9" s="8">
        <v>103</v>
      </c>
      <c r="U9" s="7">
        <v>43648</v>
      </c>
      <c r="V9" s="8">
        <v>8023330521</v>
      </c>
      <c r="W9" s="11" t="s">
        <v>54</v>
      </c>
      <c r="X9" s="8" t="s">
        <v>55</v>
      </c>
      <c r="Y9" s="11" t="s">
        <v>56</v>
      </c>
      <c r="Z9" s="8" t="s">
        <v>45</v>
      </c>
      <c r="AA9" s="11" t="s">
        <v>46</v>
      </c>
      <c r="AB9" s="12">
        <f t="shared" si="0"/>
        <v>9.8414999999999996E-3</v>
      </c>
    </row>
    <row r="10" spans="1:28" s="4" customFormat="1" ht="13" x14ac:dyDescent="0.3">
      <c r="A10" s="5">
        <v>1627</v>
      </c>
      <c r="B10" s="6" t="s">
        <v>51</v>
      </c>
      <c r="C10" s="7">
        <v>43648</v>
      </c>
      <c r="D10" s="8">
        <v>46</v>
      </c>
      <c r="E10" s="9" t="s">
        <v>37</v>
      </c>
      <c r="F10" s="8" t="s">
        <v>59</v>
      </c>
      <c r="G10" s="11" t="s">
        <v>60</v>
      </c>
      <c r="H10" s="8" t="str">
        <f>"000091"</f>
        <v>000091</v>
      </c>
      <c r="I10" s="7">
        <v>43117</v>
      </c>
      <c r="J10" s="8" t="str">
        <f>"000047"</f>
        <v>000047</v>
      </c>
      <c r="K10" s="7">
        <v>43131</v>
      </c>
      <c r="L10" s="8" t="str">
        <f>"000145"</f>
        <v>000145</v>
      </c>
      <c r="M10" s="7">
        <v>43163</v>
      </c>
      <c r="N10" s="8">
        <v>16</v>
      </c>
      <c r="O10" s="8" t="str">
        <f>"002912"</f>
        <v>002912</v>
      </c>
      <c r="P10" s="7">
        <v>43637</v>
      </c>
      <c r="Q10" s="12">
        <v>0.98414999999999997</v>
      </c>
      <c r="R10" s="12">
        <v>7.6899999999999996E-2</v>
      </c>
      <c r="S10" s="12">
        <v>0.90725</v>
      </c>
      <c r="T10" s="8">
        <v>103</v>
      </c>
      <c r="U10" s="7">
        <v>43648</v>
      </c>
      <c r="V10" s="8">
        <v>8023330521</v>
      </c>
      <c r="W10" s="11" t="s">
        <v>54</v>
      </c>
      <c r="X10" s="8" t="s">
        <v>55</v>
      </c>
      <c r="Y10" s="11" t="s">
        <v>56</v>
      </c>
      <c r="Z10" s="8" t="s">
        <v>45</v>
      </c>
      <c r="AA10" s="11" t="s">
        <v>46</v>
      </c>
      <c r="AB10" s="12">
        <f t="shared" si="0"/>
        <v>9.8414999999999996E-3</v>
      </c>
    </row>
    <row r="11" spans="1:28" s="4" customFormat="1" ht="13" x14ac:dyDescent="0.3">
      <c r="A11" s="5">
        <v>1628</v>
      </c>
      <c r="B11" s="6" t="s">
        <v>51</v>
      </c>
      <c r="C11" s="7">
        <v>43648</v>
      </c>
      <c r="D11" s="8">
        <v>46</v>
      </c>
      <c r="E11" s="9" t="s">
        <v>37</v>
      </c>
      <c r="F11" s="8" t="s">
        <v>61</v>
      </c>
      <c r="G11" s="11" t="s">
        <v>62</v>
      </c>
      <c r="H11" s="8" t="str">
        <f>"000096"</f>
        <v>000096</v>
      </c>
      <c r="I11" s="7">
        <v>43118</v>
      </c>
      <c r="J11" s="8" t="str">
        <f>"000052"</f>
        <v>000052</v>
      </c>
      <c r="K11" s="7">
        <v>43150</v>
      </c>
      <c r="L11" s="8" t="str">
        <f>"000139"</f>
        <v>000139</v>
      </c>
      <c r="M11" s="7">
        <v>43163</v>
      </c>
      <c r="N11" s="8">
        <v>16</v>
      </c>
      <c r="O11" s="8" t="str">
        <f>"002919"</f>
        <v>002919</v>
      </c>
      <c r="P11" s="7">
        <v>43637</v>
      </c>
      <c r="Q11" s="12">
        <v>0.97916999999999998</v>
      </c>
      <c r="R11" s="12">
        <v>8.8349999999999998E-2</v>
      </c>
      <c r="S11" s="12">
        <v>0.89081999999999995</v>
      </c>
      <c r="T11" s="8">
        <v>103</v>
      </c>
      <c r="U11" s="7">
        <v>43648</v>
      </c>
      <c r="V11" s="8">
        <v>8023330521</v>
      </c>
      <c r="W11" s="11" t="s">
        <v>63</v>
      </c>
      <c r="X11" s="8" t="s">
        <v>55</v>
      </c>
      <c r="Y11" s="11" t="s">
        <v>56</v>
      </c>
      <c r="Z11" s="8" t="s">
        <v>45</v>
      </c>
      <c r="AA11" s="11" t="s">
        <v>46</v>
      </c>
      <c r="AB11" s="12">
        <f t="shared" si="0"/>
        <v>9.7917000000000004E-3</v>
      </c>
    </row>
    <row r="12" spans="1:28" s="4" customFormat="1" ht="13" x14ac:dyDescent="0.3">
      <c r="A12" s="5">
        <v>1629</v>
      </c>
      <c r="B12" s="6" t="s">
        <v>51</v>
      </c>
      <c r="C12" s="7">
        <v>43648</v>
      </c>
      <c r="D12" s="8">
        <v>46</v>
      </c>
      <c r="E12" s="9" t="s">
        <v>37</v>
      </c>
      <c r="F12" s="8" t="s">
        <v>64</v>
      </c>
      <c r="G12" s="11" t="s">
        <v>65</v>
      </c>
      <c r="H12" s="8" t="str">
        <f>"000095"</f>
        <v>000095</v>
      </c>
      <c r="I12" s="7">
        <v>43118</v>
      </c>
      <c r="J12" s="8" t="str">
        <f>"000053"</f>
        <v>000053</v>
      </c>
      <c r="K12" s="7">
        <v>43150</v>
      </c>
      <c r="L12" s="8" t="str">
        <f>"000140"</f>
        <v>000140</v>
      </c>
      <c r="M12" s="7">
        <v>43163</v>
      </c>
      <c r="N12" s="8">
        <v>16</v>
      </c>
      <c r="O12" s="8" t="str">
        <f>"002920"</f>
        <v>002920</v>
      </c>
      <c r="P12" s="7">
        <v>43637</v>
      </c>
      <c r="Q12" s="12">
        <v>0.98197000000000001</v>
      </c>
      <c r="R12" s="12">
        <v>9.2450000000000004E-2</v>
      </c>
      <c r="S12" s="12">
        <v>0.88951999999999998</v>
      </c>
      <c r="T12" s="8">
        <v>103</v>
      </c>
      <c r="U12" s="7">
        <v>43648</v>
      </c>
      <c r="V12" s="8">
        <v>8023330521</v>
      </c>
      <c r="W12" s="11" t="s">
        <v>63</v>
      </c>
      <c r="X12" s="8" t="s">
        <v>55</v>
      </c>
      <c r="Y12" s="11" t="s">
        <v>56</v>
      </c>
      <c r="Z12" s="8" t="s">
        <v>45</v>
      </c>
      <c r="AA12" s="11" t="s">
        <v>46</v>
      </c>
      <c r="AB12" s="12">
        <f t="shared" si="0"/>
        <v>9.8197000000000007E-3</v>
      </c>
    </row>
    <row r="13" spans="1:28" s="4" customFormat="1" ht="13" x14ac:dyDescent="0.3">
      <c r="A13" s="5">
        <v>1630</v>
      </c>
      <c r="B13" s="6" t="s">
        <v>51</v>
      </c>
      <c r="C13" s="7">
        <v>43648</v>
      </c>
      <c r="D13" s="8">
        <v>46</v>
      </c>
      <c r="E13" s="9" t="s">
        <v>37</v>
      </c>
      <c r="F13" s="8" t="s">
        <v>66</v>
      </c>
      <c r="G13" s="11" t="s">
        <v>67</v>
      </c>
      <c r="H13" s="8" t="str">
        <f>"000094"</f>
        <v>000094</v>
      </c>
      <c r="I13" s="7">
        <v>43118</v>
      </c>
      <c r="J13" s="8" t="str">
        <f>"000054"</f>
        <v>000054</v>
      </c>
      <c r="K13" s="7">
        <v>43150</v>
      </c>
      <c r="L13" s="8" t="str">
        <f>"000141"</f>
        <v>000141</v>
      </c>
      <c r="M13" s="7">
        <v>43163</v>
      </c>
      <c r="N13" s="8">
        <v>16</v>
      </c>
      <c r="O13" s="8" t="str">
        <f>"002922"</f>
        <v>002922</v>
      </c>
      <c r="P13" s="7">
        <v>43637</v>
      </c>
      <c r="Q13" s="12">
        <v>0.98175000000000001</v>
      </c>
      <c r="R13" s="12">
        <v>9.0450000000000003E-2</v>
      </c>
      <c r="S13" s="12">
        <v>0.89129999999999998</v>
      </c>
      <c r="T13" s="8">
        <v>103</v>
      </c>
      <c r="U13" s="7">
        <v>43648</v>
      </c>
      <c r="V13" s="8">
        <v>8023330521</v>
      </c>
      <c r="W13" s="11" t="s">
        <v>68</v>
      </c>
      <c r="X13" s="8" t="s">
        <v>55</v>
      </c>
      <c r="Y13" s="11" t="s">
        <v>56</v>
      </c>
      <c r="Z13" s="8" t="s">
        <v>45</v>
      </c>
      <c r="AA13" s="11" t="s">
        <v>46</v>
      </c>
      <c r="AB13" s="12">
        <f t="shared" si="0"/>
        <v>9.8174999999999998E-3</v>
      </c>
    </row>
    <row r="14" spans="1:28" s="4" customFormat="1" ht="13" x14ac:dyDescent="0.3">
      <c r="A14" s="5">
        <v>1631</v>
      </c>
      <c r="B14" s="6" t="s">
        <v>51</v>
      </c>
      <c r="C14" s="7">
        <v>43648</v>
      </c>
      <c r="D14" s="8">
        <v>46</v>
      </c>
      <c r="E14" s="9" t="s">
        <v>37</v>
      </c>
      <c r="F14" s="8" t="s">
        <v>69</v>
      </c>
      <c r="G14" s="11" t="s">
        <v>70</v>
      </c>
      <c r="H14" s="8" t="str">
        <f>"000093"</f>
        <v>000093</v>
      </c>
      <c r="I14" s="7">
        <v>43117</v>
      </c>
      <c r="J14" s="8" t="str">
        <f>"000055"</f>
        <v>000055</v>
      </c>
      <c r="K14" s="7">
        <v>43150</v>
      </c>
      <c r="L14" s="8" t="str">
        <f>"000142"</f>
        <v>000142</v>
      </c>
      <c r="M14" s="7">
        <v>43163</v>
      </c>
      <c r="N14" s="8">
        <v>16</v>
      </c>
      <c r="O14" s="8" t="str">
        <f>"002923"</f>
        <v>002923</v>
      </c>
      <c r="P14" s="7">
        <v>43637</v>
      </c>
      <c r="Q14" s="12">
        <v>0.98197999999999996</v>
      </c>
      <c r="R14" s="12">
        <v>8.5949999999999999E-2</v>
      </c>
      <c r="S14" s="12">
        <v>0.89602999999999999</v>
      </c>
      <c r="T14" s="8">
        <v>103</v>
      </c>
      <c r="U14" s="7">
        <v>43648</v>
      </c>
      <c r="V14" s="8">
        <v>8023330521</v>
      </c>
      <c r="W14" s="11" t="s">
        <v>63</v>
      </c>
      <c r="X14" s="8" t="s">
        <v>55</v>
      </c>
      <c r="Y14" s="11" t="s">
        <v>56</v>
      </c>
      <c r="Z14" s="8" t="s">
        <v>45</v>
      </c>
      <c r="AA14" s="11" t="s">
        <v>46</v>
      </c>
      <c r="AB14" s="12">
        <f t="shared" si="0"/>
        <v>9.8198000000000001E-3</v>
      </c>
    </row>
    <row r="15" spans="1:28" s="4" customFormat="1" ht="13" x14ac:dyDescent="0.3">
      <c r="A15" s="5">
        <v>1632</v>
      </c>
      <c r="B15" s="6" t="s">
        <v>51</v>
      </c>
      <c r="C15" s="7">
        <v>43648</v>
      </c>
      <c r="D15" s="8">
        <v>46</v>
      </c>
      <c r="E15" s="9" t="s">
        <v>37</v>
      </c>
      <c r="F15" s="8" t="s">
        <v>71</v>
      </c>
      <c r="G15" s="11" t="s">
        <v>72</v>
      </c>
      <c r="H15" s="8" t="str">
        <f>"000092"</f>
        <v>000092</v>
      </c>
      <c r="I15" s="7">
        <v>43117</v>
      </c>
      <c r="J15" s="8" t="str">
        <f>"000048"</f>
        <v>000048</v>
      </c>
      <c r="K15" s="7">
        <v>43131</v>
      </c>
      <c r="L15" s="8" t="str">
        <f>"000146"</f>
        <v>000146</v>
      </c>
      <c r="M15" s="7">
        <v>43163</v>
      </c>
      <c r="N15" s="8">
        <v>16</v>
      </c>
      <c r="O15" s="8" t="str">
        <f>"002925"</f>
        <v>002925</v>
      </c>
      <c r="P15" s="7">
        <v>43637</v>
      </c>
      <c r="Q15" s="12">
        <v>0.98397999999999997</v>
      </c>
      <c r="R15" s="12">
        <v>8.5110000000000005E-2</v>
      </c>
      <c r="S15" s="12">
        <v>0.89886999999999995</v>
      </c>
      <c r="T15" s="8">
        <v>103</v>
      </c>
      <c r="U15" s="7">
        <v>43648</v>
      </c>
      <c r="V15" s="8">
        <v>8023330521</v>
      </c>
      <c r="W15" s="11" t="s">
        <v>73</v>
      </c>
      <c r="X15" s="8" t="s">
        <v>55</v>
      </c>
      <c r="Y15" s="11" t="s">
        <v>56</v>
      </c>
      <c r="Z15" s="8" t="s">
        <v>45</v>
      </c>
      <c r="AA15" s="11" t="s">
        <v>46</v>
      </c>
      <c r="AB15" s="12">
        <f t="shared" si="0"/>
        <v>9.8397999999999992E-3</v>
      </c>
    </row>
    <row r="16" spans="1:28" s="4" customFormat="1" ht="13" x14ac:dyDescent="0.3">
      <c r="A16" s="5">
        <v>1633</v>
      </c>
      <c r="B16" s="6" t="s">
        <v>51</v>
      </c>
      <c r="C16" s="7">
        <v>43663</v>
      </c>
      <c r="D16" s="8">
        <v>46</v>
      </c>
      <c r="E16" s="9" t="s">
        <v>37</v>
      </c>
      <c r="F16" s="8" t="s">
        <v>38</v>
      </c>
      <c r="G16" s="11" t="s">
        <v>39</v>
      </c>
      <c r="H16" s="8" t="str">
        <f>"000020"</f>
        <v>000020</v>
      </c>
      <c r="I16" s="7">
        <v>42947</v>
      </c>
      <c r="J16" s="8" t="str">
        <f>"000090"</f>
        <v>000090</v>
      </c>
      <c r="K16" s="7">
        <v>43092</v>
      </c>
      <c r="L16" s="8" t="str">
        <f>"000071"</f>
        <v>000071</v>
      </c>
      <c r="M16" s="7">
        <v>43092</v>
      </c>
      <c r="N16" s="8">
        <v>16</v>
      </c>
      <c r="O16" s="8" t="str">
        <f>"003865"</f>
        <v>003865</v>
      </c>
      <c r="P16" s="7">
        <v>43297</v>
      </c>
      <c r="Q16" s="12">
        <v>5.8419600000000003</v>
      </c>
      <c r="R16" s="12">
        <v>0.85777000000000003</v>
      </c>
      <c r="S16" s="12">
        <v>4.9841899999999999</v>
      </c>
      <c r="T16" s="8">
        <v>114</v>
      </c>
      <c r="U16" s="7">
        <v>43663</v>
      </c>
      <c r="V16" s="8">
        <v>9845860866</v>
      </c>
      <c r="W16" s="11" t="s">
        <v>40</v>
      </c>
      <c r="X16" s="8" t="s">
        <v>29</v>
      </c>
      <c r="Y16" s="11" t="s">
        <v>30</v>
      </c>
      <c r="Z16" s="8" t="s">
        <v>41</v>
      </c>
      <c r="AA16" s="11" t="s">
        <v>42</v>
      </c>
      <c r="AB16" s="12">
        <f t="shared" si="0"/>
        <v>5.8419600000000002E-2</v>
      </c>
    </row>
    <row r="17" spans="1:28" s="4" customFormat="1" ht="13" x14ac:dyDescent="0.3">
      <c r="A17" s="5">
        <v>1634</v>
      </c>
      <c r="B17" s="6" t="s">
        <v>51</v>
      </c>
      <c r="C17" s="7">
        <v>43677</v>
      </c>
      <c r="D17" s="8">
        <v>46</v>
      </c>
      <c r="E17" s="9" t="s">
        <v>37</v>
      </c>
      <c r="F17" s="8" t="s">
        <v>74</v>
      </c>
      <c r="G17" s="11" t="s">
        <v>75</v>
      </c>
      <c r="H17" s="8" t="str">
        <f>"000137"</f>
        <v>000137</v>
      </c>
      <c r="I17" s="7">
        <v>43157</v>
      </c>
      <c r="J17" s="8" t="str">
        <f>"000057"</f>
        <v>000057</v>
      </c>
      <c r="K17" s="7">
        <v>43157</v>
      </c>
      <c r="L17" s="8" t="str">
        <f>"000131"</f>
        <v>000131</v>
      </c>
      <c r="M17" s="7">
        <v>43157</v>
      </c>
      <c r="N17" s="8">
        <v>17</v>
      </c>
      <c r="O17" s="8" t="str">
        <f>"003967"</f>
        <v>003967</v>
      </c>
      <c r="P17" s="7">
        <v>43670</v>
      </c>
      <c r="Q17" s="12">
        <v>18.48536</v>
      </c>
      <c r="R17" s="12">
        <v>0.56637999999999999</v>
      </c>
      <c r="S17" s="12">
        <v>17.918980000000001</v>
      </c>
      <c r="T17" s="8">
        <v>135</v>
      </c>
      <c r="U17" s="7">
        <v>43677</v>
      </c>
      <c r="V17" s="8">
        <v>8023330521</v>
      </c>
      <c r="W17" s="11" t="s">
        <v>76</v>
      </c>
      <c r="X17" s="8" t="s">
        <v>55</v>
      </c>
      <c r="Y17" s="11" t="s">
        <v>56</v>
      </c>
      <c r="Z17" s="8" t="s">
        <v>45</v>
      </c>
      <c r="AA17" s="11" t="s">
        <v>46</v>
      </c>
      <c r="AB17" s="12">
        <f t="shared" si="0"/>
        <v>0.18485360000000001</v>
      </c>
    </row>
    <row r="18" spans="1:28" s="4" customFormat="1" ht="13" x14ac:dyDescent="0.3">
      <c r="A18" s="5">
        <v>1635</v>
      </c>
      <c r="B18" s="6" t="s">
        <v>51</v>
      </c>
      <c r="C18" s="7">
        <v>43677</v>
      </c>
      <c r="D18" s="8">
        <v>46</v>
      </c>
      <c r="E18" s="9" t="s">
        <v>37</v>
      </c>
      <c r="F18" s="8" t="s">
        <v>77</v>
      </c>
      <c r="G18" s="11" t="s">
        <v>78</v>
      </c>
      <c r="H18" s="8" t="str">
        <f>"000138"</f>
        <v>000138</v>
      </c>
      <c r="I18" s="7">
        <v>43157</v>
      </c>
      <c r="J18" s="8" t="str">
        <f>"000058"</f>
        <v>000058</v>
      </c>
      <c r="K18" s="7">
        <v>43157</v>
      </c>
      <c r="L18" s="8" t="str">
        <f>"000132"</f>
        <v>000132</v>
      </c>
      <c r="M18" s="7">
        <v>43157</v>
      </c>
      <c r="N18" s="8">
        <v>17</v>
      </c>
      <c r="O18" s="8" t="str">
        <f>"003968"</f>
        <v>003968</v>
      </c>
      <c r="P18" s="7">
        <v>43670</v>
      </c>
      <c r="Q18" s="12">
        <v>18.384879999999999</v>
      </c>
      <c r="R18" s="12">
        <v>0.58045000000000002</v>
      </c>
      <c r="S18" s="12">
        <v>17.80443</v>
      </c>
      <c r="T18" s="8">
        <v>135</v>
      </c>
      <c r="U18" s="7">
        <v>43677</v>
      </c>
      <c r="V18" s="8">
        <v>8023330521</v>
      </c>
      <c r="W18" s="11" t="s">
        <v>76</v>
      </c>
      <c r="X18" s="8" t="s">
        <v>55</v>
      </c>
      <c r="Y18" s="11" t="s">
        <v>56</v>
      </c>
      <c r="Z18" s="8" t="s">
        <v>45</v>
      </c>
      <c r="AA18" s="11" t="s">
        <v>46</v>
      </c>
      <c r="AB18" s="12">
        <f t="shared" si="0"/>
        <v>0.18384879999999998</v>
      </c>
    </row>
    <row r="19" spans="1:28" s="4" customFormat="1" ht="13" x14ac:dyDescent="0.3">
      <c r="A19" s="5">
        <v>1636</v>
      </c>
      <c r="B19" s="6" t="s">
        <v>79</v>
      </c>
      <c r="C19" s="7">
        <v>43748</v>
      </c>
      <c r="D19" s="5">
        <v>46</v>
      </c>
      <c r="E19" s="9" t="s">
        <v>37</v>
      </c>
      <c r="F19" s="8" t="s">
        <v>80</v>
      </c>
      <c r="G19" s="9" t="s">
        <v>81</v>
      </c>
      <c r="H19" s="8" t="str">
        <f>"000088"</f>
        <v>000088</v>
      </c>
      <c r="I19" s="7">
        <v>43335</v>
      </c>
      <c r="J19" s="8" t="str">
        <f>"000036"</f>
        <v>000036</v>
      </c>
      <c r="K19" s="7">
        <v>43336</v>
      </c>
      <c r="L19" s="8" t="str">
        <f>"000104"</f>
        <v>000104</v>
      </c>
      <c r="M19" s="7">
        <v>43336</v>
      </c>
      <c r="N19" s="8">
        <v>18</v>
      </c>
      <c r="O19" s="8" t="str">
        <f>"005620"</f>
        <v>005620</v>
      </c>
      <c r="P19" s="7">
        <v>43741</v>
      </c>
      <c r="Q19" s="10">
        <v>13.71726</v>
      </c>
      <c r="R19" s="10">
        <v>0.33539000000000002</v>
      </c>
      <c r="S19" s="10">
        <v>13.381869999999999</v>
      </c>
      <c r="T19" s="8">
        <v>13</v>
      </c>
      <c r="U19" s="7">
        <v>43748</v>
      </c>
      <c r="V19" s="8">
        <v>8023330521</v>
      </c>
      <c r="W19" s="9" t="s">
        <v>82</v>
      </c>
      <c r="X19" s="8" t="s">
        <v>55</v>
      </c>
      <c r="Y19" s="9" t="s">
        <v>56</v>
      </c>
      <c r="Z19" s="8" t="s">
        <v>45</v>
      </c>
      <c r="AA19" s="9" t="s">
        <v>46</v>
      </c>
      <c r="AB19" s="10">
        <v>0.13717260000000001</v>
      </c>
    </row>
    <row r="20" spans="1:28" s="4" customFormat="1" ht="13" x14ac:dyDescent="0.3">
      <c r="A20" s="5">
        <v>1637</v>
      </c>
      <c r="B20" s="6" t="s">
        <v>79</v>
      </c>
      <c r="C20" s="7">
        <v>43748</v>
      </c>
      <c r="D20" s="5">
        <v>46</v>
      </c>
      <c r="E20" s="9" t="s">
        <v>37</v>
      </c>
      <c r="F20" s="8" t="s">
        <v>83</v>
      </c>
      <c r="G20" s="9" t="s">
        <v>84</v>
      </c>
      <c r="H20" s="8" t="str">
        <f>"000087"</f>
        <v>000087</v>
      </c>
      <c r="I20" s="7">
        <v>43335</v>
      </c>
      <c r="J20" s="8" t="str">
        <f>"000037"</f>
        <v>000037</v>
      </c>
      <c r="K20" s="7">
        <v>43336</v>
      </c>
      <c r="L20" s="8" t="str">
        <f>"000105"</f>
        <v>000105</v>
      </c>
      <c r="M20" s="7">
        <v>43336</v>
      </c>
      <c r="N20" s="8">
        <v>17</v>
      </c>
      <c r="O20" s="8" t="str">
        <f>"005621"</f>
        <v>005621</v>
      </c>
      <c r="P20" s="7">
        <v>43741</v>
      </c>
      <c r="Q20" s="10">
        <v>26.756019999999999</v>
      </c>
      <c r="R20" s="10">
        <v>0.76453000000000004</v>
      </c>
      <c r="S20" s="10">
        <v>25.991489999999999</v>
      </c>
      <c r="T20" s="8">
        <v>13</v>
      </c>
      <c r="U20" s="7">
        <v>43748</v>
      </c>
      <c r="V20" s="8">
        <v>8023330521</v>
      </c>
      <c r="W20" s="9" t="s">
        <v>82</v>
      </c>
      <c r="X20" s="8" t="s">
        <v>55</v>
      </c>
      <c r="Y20" s="9" t="s">
        <v>56</v>
      </c>
      <c r="Z20" s="8" t="s">
        <v>45</v>
      </c>
      <c r="AA20" s="9" t="s">
        <v>46</v>
      </c>
      <c r="AB20" s="10">
        <v>0.26756019999999997</v>
      </c>
    </row>
    <row r="21" spans="1:28" s="4" customFormat="1" ht="13" x14ac:dyDescent="0.3">
      <c r="A21" s="5">
        <v>1638</v>
      </c>
      <c r="B21" s="6" t="s">
        <v>85</v>
      </c>
      <c r="C21" s="7">
        <v>43816</v>
      </c>
      <c r="D21" s="5">
        <v>46</v>
      </c>
      <c r="E21" s="9" t="s">
        <v>37</v>
      </c>
      <c r="F21" s="8" t="s">
        <v>38</v>
      </c>
      <c r="G21" s="9" t="s">
        <v>39</v>
      </c>
      <c r="H21" s="8" t="str">
        <f>"000020"</f>
        <v>000020</v>
      </c>
      <c r="I21" s="7">
        <v>42947</v>
      </c>
      <c r="J21" s="8" t="str">
        <f>"000090"</f>
        <v>000090</v>
      </c>
      <c r="K21" s="7">
        <v>43092</v>
      </c>
      <c r="L21" s="8" t="str">
        <f>"000071"</f>
        <v>000071</v>
      </c>
      <c r="M21" s="7">
        <v>43092</v>
      </c>
      <c r="N21" s="8">
        <v>16</v>
      </c>
      <c r="O21" s="8" t="str">
        <f>"003865"</f>
        <v>003865</v>
      </c>
      <c r="P21" s="7">
        <v>43297</v>
      </c>
      <c r="Q21" s="10">
        <v>5.8419600000000003</v>
      </c>
      <c r="R21" s="10">
        <v>0.81218000000000001</v>
      </c>
      <c r="S21" s="10">
        <v>5.0297799999999997</v>
      </c>
      <c r="T21" s="8">
        <v>13</v>
      </c>
      <c r="U21" s="7">
        <v>43816</v>
      </c>
      <c r="V21" s="8">
        <v>9845860866</v>
      </c>
      <c r="W21" s="9" t="s">
        <v>40</v>
      </c>
      <c r="X21" s="8" t="s">
        <v>29</v>
      </c>
      <c r="Y21" s="9" t="s">
        <v>30</v>
      </c>
      <c r="Z21" s="8" t="s">
        <v>41</v>
      </c>
      <c r="AA21" s="9" t="s">
        <v>42</v>
      </c>
      <c r="AB21" s="10">
        <v>5.8419600000000002E-2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2020-01-28T11:47:38Z</dcterms:modified>
</cp:coreProperties>
</file>