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<sst xmlns="http://schemas.openxmlformats.org/spreadsheetml/2006/main" count="253" uniqueCount="116">
  <si>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</si>
  <si>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</si>
  <si>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</si>
  <si>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</si>
  <si>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</si>
  <si>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</si>
  <si>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</si>
  <si>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</si>
  <si>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</si>
  <si>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</si>
  <si>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</si>
  <si>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</si>
  <si>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</si>
  <si>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</si>
  <si>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</si>
  <si>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</si>
  <si>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</si>
  <si>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</si>
  <si>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</si>
  <si>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</si>
  <si>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</si>
  <si>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</si>
  <si>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</si>
  <si>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</si>
  <si>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</si>
  <si>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</si>
  <si>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</si>
  <si>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</si>
  <si>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</si>
  <si>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</si>
  <si>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</si>
  <si>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</si>
  <si>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</si>
  <si>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P3106</t>
  </si>
  <si>
    <t>Nagarothana Works</t>
  </si>
  <si>
    <t>P3158</t>
  </si>
  <si>
    <t>SIP Infrastructure Project works</t>
  </si>
  <si>
    <t>ddo313</t>
  </si>
  <si>
    <t xml:space="preserve"> Chief Engineer SWD Central Zone</t>
  </si>
  <si>
    <t>Lingarajapura</t>
  </si>
  <si>
    <t>049-18-000042</t>
  </si>
  <si>
    <t xml:space="preserve">Maintenance of Ward by engaging Private Labours, vehicle and Removal of Debris in Ward No.49, Lingarajapura </t>
  </si>
  <si>
    <t xml:space="preserve">G.C.S.Constructions, </t>
  </si>
  <si>
    <t>ddo081</t>
  </si>
  <si>
    <t xml:space="preserve"> Assistant Executive Engineer Maruthysena Nagar East Zone</t>
  </si>
  <si>
    <t>049-18-000052</t>
  </si>
  <si>
    <t xml:space="preserve">Comprehensive development at 12th. 13th and 14th cross of Oil Mill road in Ward No.49. </t>
  </si>
  <si>
    <t xml:space="preserve">M/s KRIDL, The Technical Manager-01, </t>
  </si>
  <si>
    <t>049-17-000003</t>
  </si>
  <si>
    <t>Improvements of Drains and Roads at 7th and 8th Cross Roads of Oil Mill Road and Surroundings in Ward No.49, Lingarajapura</t>
  </si>
  <si>
    <t>B.P.Shanmugam,</t>
  </si>
  <si>
    <t>049-17-000004</t>
  </si>
  <si>
    <t>Improvements of Drains and Roads at 4th, 5th and 6th Cross Roads of Oil Mill Road and Surroundings in Ward No.49, Lingarajapura</t>
  </si>
  <si>
    <t>P.Vishwanatgh,</t>
  </si>
  <si>
    <t>049-18-000051</t>
  </si>
  <si>
    <t xml:space="preserve">Construction of security room. providing water supply and other facility at KSFC Layout Burial Ground in Ward No.49. </t>
  </si>
  <si>
    <t xml:space="preserve">M/s KRIDL, The Technical Managrer-01, </t>
  </si>
  <si>
    <t>049-18-000022</t>
  </si>
  <si>
    <t>Remodelling of Storm water drain H-300 from Lingarajapura Kanakadasa layout KSFC layout to Hennur main road (Ch.750 to 1000m and Ch. 1200 to 1800mtr) in Lingarajapura ward no 49</t>
  </si>
  <si>
    <t>H Srinivasa Reddy</t>
  </si>
  <si>
    <t>049-17-000001</t>
  </si>
  <si>
    <t>Improvements of Drains and Roads at Shamanna Layout 2nd Cross Road and Surroundings in ward No.49, Lingarajapura</t>
  </si>
  <si>
    <t>Chandan.N,</t>
  </si>
  <si>
    <t>049-17-000010</t>
  </si>
  <si>
    <t>Improvements of Drains at Kurinarayanappa and Muni Thayappa Layout in Ward No.49, Lingarajapura</t>
  </si>
  <si>
    <t>July</t>
  </si>
  <si>
    <t>049-17-000011</t>
  </si>
  <si>
    <t>Improvements of Drains at 7th Cross, Opposite to Siddarth School Connecting to Thammanna Layout in Ward No.49, Lingarajapura</t>
  </si>
  <si>
    <t>049-19-000002</t>
  </si>
  <si>
    <t>Construction of 1st floor of Govt Primary School in ward no 49 Lingarajapura</t>
  </si>
  <si>
    <t>Manjunath.H.S,</t>
  </si>
  <si>
    <t>P3111</t>
  </si>
  <si>
    <t>State Finance Commission Untied Grant Works</t>
  </si>
  <si>
    <t>049-17-000029</t>
  </si>
  <si>
    <t>Improvements of Roads and Drains in Saitpayla and Surrounding Areas in ward no.49, lingarajapura.</t>
  </si>
  <si>
    <t>Technical Manager</t>
  </si>
  <si>
    <t>P3075</t>
  </si>
  <si>
    <t>Special comprehensive development works in Bangalore city (Bangalore city in charge Minister Discretionary Grants)</t>
  </si>
  <si>
    <t>049-17-000025</t>
  </si>
  <si>
    <t>Providing CC Roads in kariyanna palya and surroundings areas in ward no.49, lingarajapura.</t>
  </si>
  <si>
    <t xml:space="preserve">Technical Manager KRIDL </t>
  </si>
  <si>
    <t>049-17-000026</t>
  </si>
  <si>
    <t>Providing CC Roads and improvements of drains in thippanna Layout in ward no.49, lingarajapura.</t>
  </si>
  <si>
    <t xml:space="preserve">Technical Manager </t>
  </si>
  <si>
    <t>049-18-000017</t>
  </si>
  <si>
    <t>Drillling of borewell and pipeline in ward no 49 Lingarajapura</t>
  </si>
  <si>
    <t>M/s KRIDL, The Techn ical Manager-01,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</si>
  <si>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</si>
  <si>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</si>
  <si>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August</t>
  </si>
  <si>
    <t>049-18-000050</t>
  </si>
  <si>
    <t xml:space="preserve">Comprehensive Development at Shammanna Layout and surrounding area in Ward No.49. Lingarajapura. </t>
  </si>
  <si>
    <t>049-17-000002</t>
  </si>
  <si>
    <t>Providing CC Roads at Sait Palya Mosque and Surroundings in Ward No.49, Lingarajapura</t>
  </si>
  <si>
    <t>A.Sathish Gowda,</t>
  </si>
  <si>
    <t>049-17-000034</t>
  </si>
  <si>
    <t>Improvements to Drains and Culverts of Sadashiva Temple Road, Mathaji temple Road, Gundappa Mutt Road and Nanjundappa Layout and Surrounding Areas in ward no.49, lingarajapura.</t>
  </si>
  <si>
    <t>Technical manager</t>
  </si>
  <si>
    <t>049-17-000032</t>
  </si>
  <si>
    <t>Improvements of Roads in Janakiram Layout and Surrounding Areas in ward no.49, lingarajapura.</t>
  </si>
  <si>
    <t>049-17-000033</t>
  </si>
  <si>
    <t>Improvements to Drains and Culverts of Kanakadasa Layout and Surrounding Areas in ward no.49, lingarajapura.</t>
  </si>
  <si>
    <t>December</t>
  </si>
  <si>
    <t>049-19-000022</t>
  </si>
  <si>
    <t>Improvements to drain at Gundappa Mutt road in ward no 49, Lingarajapura</t>
  </si>
  <si>
    <t>G.C.S.Constructions, G.Chandra,</t>
  </si>
  <si>
    <t>049-19-000023</t>
  </si>
  <si>
    <t>Comprehensive Development at Janakiram Layout cross roads near SWD in ward no 49, Lingarajapura</t>
  </si>
  <si>
    <t>(G.C.S.Constuctions) G.Chandra,</t>
  </si>
  <si>
    <t>049-19-000024</t>
  </si>
  <si>
    <t>Construction of CC road and CC Drain near Flowrence School, Kanakadasa Layout in ward no 49, Lingarajapura</t>
  </si>
  <si>
    <t>049-19-000036</t>
  </si>
  <si>
    <t>Improvements to roads and Footpath in ward no 49 Lingarajapura</t>
  </si>
  <si>
    <t>M/s KRIDL, The Technical Manager-01,</t>
  </si>
  <si>
    <t>P3296</t>
  </si>
  <si>
    <t>14th Finance Commission Works - Road and Footpath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</si>
</sst>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22" workbookViewId="0">
      <selection activeCell="A27" sqref="A2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1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1723</v>
      </c>
      <c r="B2" s="6" t="s">
        <v>28</v>
      </c>
      <c r="C2" s="7">
        <v>43565</v>
      </c>
      <c r="D2" s="8">
        <v>49</v>
      </c>
      <c r="E2" s="9" t="s">
        <v>39</v>
      </c>
      <c r="F2" s="8" t="s">
        <v>40</v>
      </c>
      <c r="G2" s="9" t="s">
        <v>41</v>
      </c>
      <c r="H2" s="8" t="str">
        <f>"000145"</f>
        <v>000145</v>
      </c>
      <c r="I2" s="7">
        <v>43382</v>
      </c>
      <c r="J2" s="8" t="str">
        <f>"000188"</f>
        <v>000188</v>
      </c>
      <c r="K2" s="7">
        <v>43509</v>
      </c>
      <c r="L2" s="8" t="str">
        <f>"000344"</f>
        <v>000344</v>
      </c>
      <c r="M2" s="7">
        <v>43509</v>
      </c>
      <c r="N2" s="8">
        <v>18</v>
      </c>
      <c r="O2" s="8" t="str">
        <f>"000255"</f>
        <v>000255</v>
      </c>
      <c r="P2" s="7">
        <v>43564</v>
      </c>
      <c r="Q2" s="10">
        <v>3.2029399999999999</v>
      </c>
      <c r="R2" s="10">
        <v>0.12446</v>
      </c>
      <c r="S2" s="10">
        <v>3.0784799999999999</v>
      </c>
      <c r="T2" s="8">
        <v>8</v>
      </c>
      <c r="U2" s="7">
        <v>43565</v>
      </c>
      <c r="V2" s="8">
        <v>123456789</v>
      </c>
      <c r="W2" s="9" t="s">
        <v>42</v>
      </c>
      <c r="X2" s="8" t="s">
        <v>30</v>
      </c>
      <c r="Y2" s="9" t="s">
        <v>31</v>
      </c>
      <c r="Z2" s="8" t="s">
        <v>43</v>
      </c>
      <c r="AA2" s="9" t="s">
        <v>44</v>
      </c>
      <c r="AB2" s="10">
        <f t="shared" ref="AB2:AB7" si="0">Q2/100</f>
        <v>3.20294E-2</v>
      </c>
    </row>
    <row r="3" spans="1:28" s="4" customFormat="1" ht="13" x14ac:dyDescent="0.3">
      <c r="A3" s="5">
        <v>1724</v>
      </c>
      <c r="B3" s="6" t="s">
        <v>28</v>
      </c>
      <c r="C3" s="7">
        <v>43571</v>
      </c>
      <c r="D3" s="8">
        <v>49</v>
      </c>
      <c r="E3" s="9" t="s">
        <v>39</v>
      </c>
      <c r="F3" s="8" t="s">
        <v>45</v>
      </c>
      <c r="G3" s="9" t="s">
        <v>46</v>
      </c>
      <c r="H3" s="8" t="str">
        <f>"000226"</f>
        <v>000226</v>
      </c>
      <c r="I3" s="7">
        <v>43421</v>
      </c>
      <c r="J3" s="8" t="str">
        <f>"000185"</f>
        <v>000185</v>
      </c>
      <c r="K3" s="7">
        <v>43506</v>
      </c>
      <c r="L3" s="8" t="str">
        <f>"000341"</f>
        <v>000341</v>
      </c>
      <c r="M3" s="7">
        <v>43506</v>
      </c>
      <c r="N3" s="8">
        <v>18</v>
      </c>
      <c r="O3" s="8" t="str">
        <f>"000536"</f>
        <v>000536</v>
      </c>
      <c r="P3" s="7">
        <v>43569</v>
      </c>
      <c r="Q3" s="10">
        <v>38.356720000000003</v>
      </c>
      <c r="R3" s="10">
        <v>4.3829700000000003</v>
      </c>
      <c r="S3" s="10">
        <v>33.973750000000003</v>
      </c>
      <c r="T3" s="8">
        <v>18</v>
      </c>
      <c r="U3" s="7">
        <v>43571</v>
      </c>
      <c r="V3" s="8">
        <v>123456789</v>
      </c>
      <c r="W3" s="9" t="s">
        <v>47</v>
      </c>
      <c r="X3" s="8" t="s">
        <v>35</v>
      </c>
      <c r="Y3" s="9" t="s">
        <v>36</v>
      </c>
      <c r="Z3" s="8" t="s">
        <v>43</v>
      </c>
      <c r="AA3" s="9" t="s">
        <v>44</v>
      </c>
      <c r="AB3" s="10">
        <f t="shared" si="0"/>
        <v>0.38356720000000005</v>
      </c>
    </row>
    <row r="4" spans="1:28" s="4" customFormat="1" ht="13" x14ac:dyDescent="0.3">
      <c r="A4" s="5">
        <v>1725</v>
      </c>
      <c r="B4" s="6" t="s">
        <v>32</v>
      </c>
      <c r="C4" s="7">
        <v>43588</v>
      </c>
      <c r="D4" s="8">
        <v>49</v>
      </c>
      <c r="E4" s="9" t="s">
        <v>39</v>
      </c>
      <c r="F4" s="8" t="s">
        <v>54</v>
      </c>
      <c r="G4" s="9" t="s">
        <v>55</v>
      </c>
      <c r="H4" s="8" t="str">
        <f>"000287"</f>
        <v>000287</v>
      </c>
      <c r="I4" s="7">
        <v>43460</v>
      </c>
      <c r="J4" s="8" t="str">
        <f>"000002"</f>
        <v>000002</v>
      </c>
      <c r="K4" s="7">
        <v>43564</v>
      </c>
      <c r="L4" s="8" t="str">
        <f>"000002"</f>
        <v>000002</v>
      </c>
      <c r="M4" s="7">
        <v>43564</v>
      </c>
      <c r="N4" s="8">
        <v>18</v>
      </c>
      <c r="O4" s="8" t="str">
        <f>"001167"</f>
        <v>001167</v>
      </c>
      <c r="P4" s="7">
        <v>43581</v>
      </c>
      <c r="Q4" s="10">
        <v>12.0871</v>
      </c>
      <c r="R4" s="10">
        <v>1.16153</v>
      </c>
      <c r="S4" s="10">
        <v>10.92557</v>
      </c>
      <c r="T4" s="8">
        <v>33</v>
      </c>
      <c r="U4" s="7">
        <v>43588</v>
      </c>
      <c r="V4" s="8">
        <v>123456789</v>
      </c>
      <c r="W4" s="9" t="s">
        <v>56</v>
      </c>
      <c r="X4" s="8" t="s">
        <v>35</v>
      </c>
      <c r="Y4" s="9" t="s">
        <v>36</v>
      </c>
      <c r="Z4" s="8" t="s">
        <v>43</v>
      </c>
      <c r="AA4" s="9" t="s">
        <v>44</v>
      </c>
      <c r="AB4" s="10">
        <f t="shared" si="0"/>
        <v>0.12087099999999999</v>
      </c>
    </row>
    <row r="5" spans="1:28" s="4" customFormat="1" ht="13" x14ac:dyDescent="0.3">
      <c r="A5" s="5">
        <v>1726</v>
      </c>
      <c r="B5" s="6" t="s">
        <v>32</v>
      </c>
      <c r="C5" s="7">
        <v>43606</v>
      </c>
      <c r="D5" s="8">
        <v>49</v>
      </c>
      <c r="E5" s="9" t="s">
        <v>39</v>
      </c>
      <c r="F5" s="8" t="s">
        <v>57</v>
      </c>
      <c r="G5" s="9" t="s">
        <v>58</v>
      </c>
      <c r="H5" s="8" t="str">
        <f>"000017"</f>
        <v>000017</v>
      </c>
      <c r="I5" s="7">
        <v>43180</v>
      </c>
      <c r="J5" s="8" t="str">
        <f>"000042"</f>
        <v>000042</v>
      </c>
      <c r="K5" s="7">
        <v>43551</v>
      </c>
      <c r="L5" s="8" t="str">
        <f>"000310"</f>
        <v>000310</v>
      </c>
      <c r="M5" s="7">
        <v>43551</v>
      </c>
      <c r="N5" s="8">
        <v>18</v>
      </c>
      <c r="O5" s="8" t="str">
        <f>"001643"</f>
        <v>001643</v>
      </c>
      <c r="P5" s="7">
        <v>43601</v>
      </c>
      <c r="Q5" s="10">
        <v>114.43</v>
      </c>
      <c r="R5" s="10">
        <v>7.7333999999999996</v>
      </c>
      <c r="S5" s="10">
        <v>106.6966</v>
      </c>
      <c r="T5" s="8">
        <v>54</v>
      </c>
      <c r="U5" s="7">
        <v>43606</v>
      </c>
      <c r="V5" s="8">
        <v>9448907777</v>
      </c>
      <c r="W5" s="9" t="s">
        <v>59</v>
      </c>
      <c r="X5" s="8" t="s">
        <v>33</v>
      </c>
      <c r="Y5" s="9" t="s">
        <v>34</v>
      </c>
      <c r="Z5" s="8" t="s">
        <v>37</v>
      </c>
      <c r="AA5" s="9" t="s">
        <v>38</v>
      </c>
      <c r="AB5" s="10">
        <f t="shared" si="0"/>
        <v>1.1443000000000001</v>
      </c>
    </row>
    <row r="6" spans="1:28" s="4" customFormat="1" ht="13" x14ac:dyDescent="0.3">
      <c r="A6" s="5">
        <v>1727</v>
      </c>
      <c r="B6" s="6" t="s">
        <v>32</v>
      </c>
      <c r="C6" s="7">
        <v>43615</v>
      </c>
      <c r="D6" s="8">
        <v>49</v>
      </c>
      <c r="E6" s="9" t="s">
        <v>39</v>
      </c>
      <c r="F6" s="8" t="s">
        <v>60</v>
      </c>
      <c r="G6" s="9" t="s">
        <v>61</v>
      </c>
      <c r="H6" s="8" t="str">
        <f>"000107"</f>
        <v>000107</v>
      </c>
      <c r="I6" s="7">
        <v>42993</v>
      </c>
      <c r="J6" s="8" t="str">
        <f>"000055"</f>
        <v>000055</v>
      </c>
      <c r="K6" s="7">
        <v>43068</v>
      </c>
      <c r="L6" s="8" t="str">
        <f>"000290"</f>
        <v>000290</v>
      </c>
      <c r="M6" s="7">
        <v>43068</v>
      </c>
      <c r="N6" s="8">
        <v>17</v>
      </c>
      <c r="O6" s="8" t="str">
        <f>"002202"</f>
        <v>002202</v>
      </c>
      <c r="P6" s="7">
        <v>43613</v>
      </c>
      <c r="Q6" s="10">
        <v>16.70459</v>
      </c>
      <c r="R6" s="10">
        <v>0.91159999999999997</v>
      </c>
      <c r="S6" s="10">
        <v>15.79299</v>
      </c>
      <c r="T6" s="8">
        <v>65</v>
      </c>
      <c r="U6" s="7">
        <v>43615</v>
      </c>
      <c r="V6" s="8">
        <v>123456789</v>
      </c>
      <c r="W6" s="9" t="s">
        <v>62</v>
      </c>
      <c r="X6" s="8" t="s">
        <v>30</v>
      </c>
      <c r="Y6" s="9" t="s">
        <v>31</v>
      </c>
      <c r="Z6" s="8" t="s">
        <v>43</v>
      </c>
      <c r="AA6" s="9" t="s">
        <v>44</v>
      </c>
      <c r="AB6" s="10">
        <f t="shared" si="0"/>
        <v>0.1670459</v>
      </c>
    </row>
    <row r="7" spans="1:28" s="4" customFormat="1" ht="13" x14ac:dyDescent="0.3">
      <c r="A7" s="5">
        <v>1728</v>
      </c>
      <c r="B7" s="6" t="s">
        <v>32</v>
      </c>
      <c r="C7" s="7">
        <v>43615</v>
      </c>
      <c r="D7" s="8">
        <v>49</v>
      </c>
      <c r="E7" s="9" t="s">
        <v>39</v>
      </c>
      <c r="F7" s="8" t="s">
        <v>63</v>
      </c>
      <c r="G7" s="9" t="s">
        <v>64</v>
      </c>
      <c r="H7" s="8" t="str">
        <f>"000109"</f>
        <v>000109</v>
      </c>
      <c r="I7" s="7">
        <v>42993</v>
      </c>
      <c r="J7" s="8" t="str">
        <f>"000056"</f>
        <v>000056</v>
      </c>
      <c r="K7" s="7">
        <v>43068</v>
      </c>
      <c r="L7" s="8" t="str">
        <f>"000291"</f>
        <v>000291</v>
      </c>
      <c r="M7" s="7">
        <v>43068</v>
      </c>
      <c r="N7" s="8">
        <v>17</v>
      </c>
      <c r="O7" s="8" t="str">
        <f>"002227"</f>
        <v>002227</v>
      </c>
      <c r="P7" s="7">
        <v>43613</v>
      </c>
      <c r="Q7" s="10">
        <v>9.1948000000000008</v>
      </c>
      <c r="R7" s="10">
        <v>0.49249999999999999</v>
      </c>
      <c r="S7" s="10">
        <v>8.7022999999999993</v>
      </c>
      <c r="T7" s="8">
        <v>65</v>
      </c>
      <c r="U7" s="7">
        <v>43615</v>
      </c>
      <c r="V7" s="8">
        <v>123456789</v>
      </c>
      <c r="W7" s="9" t="s">
        <v>62</v>
      </c>
      <c r="X7" s="8" t="s">
        <v>30</v>
      </c>
      <c r="Y7" s="9" t="s">
        <v>31</v>
      </c>
      <c r="Z7" s="8" t="s">
        <v>43</v>
      </c>
      <c r="AA7" s="9" t="s">
        <v>44</v>
      </c>
      <c r="AB7" s="10">
        <f t="shared" si="0"/>
        <v>9.1948000000000002E-2</v>
      </c>
    </row>
    <row r="8" spans="1:28" s="4" customFormat="1" ht="13" x14ac:dyDescent="0.3">
      <c r="A8" s="5">
        <v>1729</v>
      </c>
      <c r="B8" s="6" t="s">
        <v>29</v>
      </c>
      <c r="C8" s="7">
        <v>43628</v>
      </c>
      <c r="D8" s="8">
        <v>49</v>
      </c>
      <c r="E8" s="9" t="s">
        <v>39</v>
      </c>
      <c r="F8" s="8" t="s">
        <v>48</v>
      </c>
      <c r="G8" s="9" t="s">
        <v>49</v>
      </c>
      <c r="H8" s="8" t="str">
        <f>"000119"</f>
        <v>000119</v>
      </c>
      <c r="I8" s="7">
        <v>43004</v>
      </c>
      <c r="J8" s="8" t="str">
        <f>"000061"</f>
        <v>000061</v>
      </c>
      <c r="K8" s="7">
        <v>43082</v>
      </c>
      <c r="L8" s="8" t="str">
        <f>"000297"</f>
        <v>000297</v>
      </c>
      <c r="M8" s="7">
        <v>43082</v>
      </c>
      <c r="N8" s="8">
        <v>17</v>
      </c>
      <c r="O8" s="8" t="str">
        <f>"002563"</f>
        <v>002563</v>
      </c>
      <c r="P8" s="7">
        <v>43627</v>
      </c>
      <c r="Q8" s="10">
        <v>19.112159999999999</v>
      </c>
      <c r="R8" s="10">
        <v>1.016</v>
      </c>
      <c r="S8" s="10">
        <v>18.096160000000001</v>
      </c>
      <c r="T8" s="8">
        <v>76</v>
      </c>
      <c r="U8" s="7">
        <v>43628</v>
      </c>
      <c r="V8" s="8">
        <v>123456789</v>
      </c>
      <c r="W8" s="9" t="s">
        <v>50</v>
      </c>
      <c r="X8" s="8" t="s">
        <v>30</v>
      </c>
      <c r="Y8" s="9" t="s">
        <v>31</v>
      </c>
      <c r="Z8" s="8" t="s">
        <v>43</v>
      </c>
      <c r="AA8" s="9" t="s">
        <v>44</v>
      </c>
      <c r="AB8" s="10">
        <v>0.1911216</v>
      </c>
    </row>
    <row r="9" spans="1:28" s="4" customFormat="1" ht="13" x14ac:dyDescent="0.3">
      <c r="A9" s="5">
        <v>1730</v>
      </c>
      <c r="B9" s="6" t="s">
        <v>29</v>
      </c>
      <c r="C9" s="7">
        <v>43628</v>
      </c>
      <c r="D9" s="8">
        <v>49</v>
      </c>
      <c r="E9" s="9" t="s">
        <v>39</v>
      </c>
      <c r="F9" s="8" t="s">
        <v>51</v>
      </c>
      <c r="G9" s="9" t="s">
        <v>52</v>
      </c>
      <c r="H9" s="8" t="str">
        <f>"000118"</f>
        <v>000118</v>
      </c>
      <c r="I9" s="7">
        <v>43004</v>
      </c>
      <c r="J9" s="8" t="str">
        <f>"000062"</f>
        <v>000062</v>
      </c>
      <c r="K9" s="7">
        <v>43082</v>
      </c>
      <c r="L9" s="8" t="str">
        <f>"000298"</f>
        <v>000298</v>
      </c>
      <c r="M9" s="7">
        <v>43082</v>
      </c>
      <c r="N9" s="8">
        <v>17</v>
      </c>
      <c r="O9" s="8" t="str">
        <f>"002564"</f>
        <v>002564</v>
      </c>
      <c r="P9" s="7">
        <v>43627</v>
      </c>
      <c r="Q9" s="10">
        <v>19.560269999999999</v>
      </c>
      <c r="R9" s="10">
        <v>1.0329999999999999</v>
      </c>
      <c r="S9" s="10">
        <v>18.527270000000001</v>
      </c>
      <c r="T9" s="8">
        <v>76</v>
      </c>
      <c r="U9" s="7">
        <v>43628</v>
      </c>
      <c r="V9" s="8">
        <v>123456789</v>
      </c>
      <c r="W9" s="9" t="s">
        <v>53</v>
      </c>
      <c r="X9" s="8" t="s">
        <v>30</v>
      </c>
      <c r="Y9" s="9" t="s">
        <v>31</v>
      </c>
      <c r="Z9" s="8" t="s">
        <v>43</v>
      </c>
      <c r="AA9" s="9" t="s">
        <v>44</v>
      </c>
      <c r="AB9" s="10">
        <v>0.19560269999999999</v>
      </c>
    </row>
    <row r="10" spans="1:28" s="4" customFormat="1" ht="13" x14ac:dyDescent="0.3">
      <c r="A10" s="5">
        <v>1731</v>
      </c>
      <c r="B10" s="6" t="s">
        <v>65</v>
      </c>
      <c r="C10" s="7">
        <v>43647</v>
      </c>
      <c r="D10" s="8">
        <v>49</v>
      </c>
      <c r="E10" s="9" t="s">
        <v>39</v>
      </c>
      <c r="F10" s="8" t="s">
        <v>66</v>
      </c>
      <c r="G10" s="11" t="s">
        <v>67</v>
      </c>
      <c r="H10" s="8" t="str">
        <f>"000117"</f>
        <v>000117</v>
      </c>
      <c r="I10" s="7">
        <v>43004</v>
      </c>
      <c r="J10" s="8" t="str">
        <f>"000092"</f>
        <v>000092</v>
      </c>
      <c r="K10" s="7">
        <v>43125</v>
      </c>
      <c r="L10" s="8" t="str">
        <f>"000340"</f>
        <v>000340</v>
      </c>
      <c r="M10" s="7">
        <v>43125</v>
      </c>
      <c r="N10" s="8">
        <v>17</v>
      </c>
      <c r="O10" s="8" t="str">
        <f>"003153"</f>
        <v>003153</v>
      </c>
      <c r="P10" s="7">
        <v>43643</v>
      </c>
      <c r="Q10" s="12">
        <v>18.90991</v>
      </c>
      <c r="R10" s="12">
        <v>0.97550000000000003</v>
      </c>
      <c r="S10" s="12">
        <v>17.93441</v>
      </c>
      <c r="T10" s="8">
        <v>96</v>
      </c>
      <c r="U10" s="7">
        <v>43647</v>
      </c>
      <c r="V10" s="8">
        <v>123456789</v>
      </c>
      <c r="W10" s="11" t="s">
        <v>50</v>
      </c>
      <c r="X10" s="8" t="s">
        <v>30</v>
      </c>
      <c r="Y10" s="11" t="s">
        <v>31</v>
      </c>
      <c r="Z10" s="8" t="s">
        <v>43</v>
      </c>
      <c r="AA10" s="11" t="s">
        <v>44</v>
      </c>
      <c r="AB10" s="12">
        <f t="shared" ref="AB10:AB21" si="1">Q10/100</f>
        <v>0.18909909999999999</v>
      </c>
    </row>
    <row r="11" spans="1:28" s="4" customFormat="1" ht="13" x14ac:dyDescent="0.3">
      <c r="A11" s="5">
        <v>1732</v>
      </c>
      <c r="B11" s="6" t="s">
        <v>65</v>
      </c>
      <c r="C11" s="7">
        <v>43668</v>
      </c>
      <c r="D11" s="8">
        <v>49</v>
      </c>
      <c r="E11" s="9" t="s">
        <v>39</v>
      </c>
      <c r="F11" s="8" t="s">
        <v>45</v>
      </c>
      <c r="G11" s="11" t="s">
        <v>46</v>
      </c>
      <c r="H11" s="8" t="str">
        <f>"000226"</f>
        <v>000226</v>
      </c>
      <c r="I11" s="7">
        <v>43421</v>
      </c>
      <c r="J11" s="8" t="str">
        <f>"000032"</f>
        <v>000032</v>
      </c>
      <c r="K11" s="7">
        <v>43644</v>
      </c>
      <c r="L11" s="8" t="str">
        <f>"000060"</f>
        <v>000060</v>
      </c>
      <c r="M11" s="7">
        <v>43644</v>
      </c>
      <c r="N11" s="8">
        <v>18</v>
      </c>
      <c r="O11" s="8" t="str">
        <f>"003636"</f>
        <v>003636</v>
      </c>
      <c r="P11" s="7">
        <v>43664</v>
      </c>
      <c r="Q11" s="12">
        <v>10.35216</v>
      </c>
      <c r="R11" s="12">
        <v>1.0567599999999999</v>
      </c>
      <c r="S11" s="12">
        <v>9.2954000000000008</v>
      </c>
      <c r="T11" s="8">
        <v>120</v>
      </c>
      <c r="U11" s="7">
        <v>43668</v>
      </c>
      <c r="V11" s="8">
        <v>123456789</v>
      </c>
      <c r="W11" s="11" t="s">
        <v>47</v>
      </c>
      <c r="X11" s="8" t="s">
        <v>35</v>
      </c>
      <c r="Y11" s="11" t="s">
        <v>36</v>
      </c>
      <c r="Z11" s="8" t="s">
        <v>43</v>
      </c>
      <c r="AA11" s="11" t="s">
        <v>44</v>
      </c>
      <c r="AB11" s="12">
        <f t="shared" si="1"/>
        <v>0.10352159999999999</v>
      </c>
    </row>
    <row r="12" spans="1:28" s="4" customFormat="1" ht="13" x14ac:dyDescent="0.3">
      <c r="A12" s="5">
        <v>1733</v>
      </c>
      <c r="B12" s="6" t="s">
        <v>65</v>
      </c>
      <c r="C12" s="7">
        <v>43671</v>
      </c>
      <c r="D12" s="8">
        <v>49</v>
      </c>
      <c r="E12" s="9" t="s">
        <v>39</v>
      </c>
      <c r="F12" s="8" t="s">
        <v>68</v>
      </c>
      <c r="G12" s="11" t="s">
        <v>69</v>
      </c>
      <c r="H12" s="8" t="str">
        <f>"000015"</f>
        <v>000015</v>
      </c>
      <c r="I12" s="7">
        <v>43595</v>
      </c>
      <c r="J12" s="8" t="str">
        <f>"000042"</f>
        <v>000042</v>
      </c>
      <c r="K12" s="7">
        <v>43656</v>
      </c>
      <c r="L12" s="8" t="str">
        <f>"000073"</f>
        <v>000073</v>
      </c>
      <c r="M12" s="7">
        <v>43656</v>
      </c>
      <c r="N12" s="8">
        <v>19</v>
      </c>
      <c r="O12" s="8" t="str">
        <f>"003959"</f>
        <v>003959</v>
      </c>
      <c r="P12" s="7">
        <v>43670</v>
      </c>
      <c r="Q12" s="12">
        <v>59.642119999999998</v>
      </c>
      <c r="R12" s="12">
        <v>3.7800199999999999</v>
      </c>
      <c r="S12" s="12">
        <v>55.862099999999998</v>
      </c>
      <c r="T12" s="8">
        <v>126</v>
      </c>
      <c r="U12" s="7">
        <v>43671</v>
      </c>
      <c r="V12" s="8">
        <v>123456789</v>
      </c>
      <c r="W12" s="11" t="s">
        <v>70</v>
      </c>
      <c r="X12" s="8" t="s">
        <v>71</v>
      </c>
      <c r="Y12" s="11" t="s">
        <v>72</v>
      </c>
      <c r="Z12" s="8" t="s">
        <v>43</v>
      </c>
      <c r="AA12" s="11" t="s">
        <v>44</v>
      </c>
      <c r="AB12" s="12">
        <f t="shared" si="1"/>
        <v>0.59642119999999998</v>
      </c>
    </row>
    <row r="13" spans="1:28" s="4" customFormat="1" ht="13" x14ac:dyDescent="0.3">
      <c r="A13" s="5">
        <v>1734</v>
      </c>
      <c r="B13" s="6" t="s">
        <v>65</v>
      </c>
      <c r="C13" s="7">
        <v>43677</v>
      </c>
      <c r="D13" s="8">
        <v>49</v>
      </c>
      <c r="E13" s="9" t="s">
        <v>39</v>
      </c>
      <c r="F13" s="8" t="s">
        <v>73</v>
      </c>
      <c r="G13" s="11" t="s">
        <v>74</v>
      </c>
      <c r="H13" s="8" t="str">
        <f>"000173"</f>
        <v>000173</v>
      </c>
      <c r="I13" s="7">
        <v>43102</v>
      </c>
      <c r="J13" s="8" t="str">
        <f>"000134"</f>
        <v>000134</v>
      </c>
      <c r="K13" s="7">
        <v>43159</v>
      </c>
      <c r="L13" s="8" t="str">
        <f>"000389"</f>
        <v>000389</v>
      </c>
      <c r="M13" s="7">
        <v>43159</v>
      </c>
      <c r="N13" s="8">
        <v>17</v>
      </c>
      <c r="O13" s="8" t="str">
        <f>"004070"</f>
        <v>004070</v>
      </c>
      <c r="P13" s="7">
        <v>43672</v>
      </c>
      <c r="Q13" s="12">
        <v>19.855740000000001</v>
      </c>
      <c r="R13" s="12">
        <v>2.2355</v>
      </c>
      <c r="S13" s="12">
        <v>17.620239999999999</v>
      </c>
      <c r="T13" s="8">
        <v>135</v>
      </c>
      <c r="U13" s="7">
        <v>43677</v>
      </c>
      <c r="V13" s="8">
        <v>123456789</v>
      </c>
      <c r="W13" s="11" t="s">
        <v>75</v>
      </c>
      <c r="X13" s="8" t="s">
        <v>76</v>
      </c>
      <c r="Y13" s="11" t="s">
        <v>77</v>
      </c>
      <c r="Z13" s="8" t="s">
        <v>43</v>
      </c>
      <c r="AA13" s="11" t="s">
        <v>44</v>
      </c>
      <c r="AB13" s="12">
        <f t="shared" si="1"/>
        <v>0.1985574</v>
      </c>
    </row>
    <row r="14" spans="1:28" s="4" customFormat="1" ht="13" x14ac:dyDescent="0.3">
      <c r="A14" s="5">
        <v>1735</v>
      </c>
      <c r="B14" s="6" t="s">
        <v>65</v>
      </c>
      <c r="C14" s="7">
        <v>43677</v>
      </c>
      <c r="D14" s="8">
        <v>49</v>
      </c>
      <c r="E14" s="9" t="s">
        <v>39</v>
      </c>
      <c r="F14" s="8" t="s">
        <v>78</v>
      </c>
      <c r="G14" s="11" t="s">
        <v>79</v>
      </c>
      <c r="H14" s="8" t="str">
        <f>"000168"</f>
        <v>000168</v>
      </c>
      <c r="I14" s="7">
        <v>43101</v>
      </c>
      <c r="J14" s="8" t="str">
        <f>"000135"</f>
        <v>000135</v>
      </c>
      <c r="K14" s="7">
        <v>43159</v>
      </c>
      <c r="L14" s="8" t="str">
        <f>"000390"</f>
        <v>000390</v>
      </c>
      <c r="M14" s="7">
        <v>43159</v>
      </c>
      <c r="N14" s="8">
        <v>17</v>
      </c>
      <c r="O14" s="8" t="str">
        <f>"004071"</f>
        <v>004071</v>
      </c>
      <c r="P14" s="7">
        <v>43672</v>
      </c>
      <c r="Q14" s="12">
        <v>29.666789999999999</v>
      </c>
      <c r="R14" s="12">
        <v>3.4175</v>
      </c>
      <c r="S14" s="12">
        <v>26.249289999999998</v>
      </c>
      <c r="T14" s="8">
        <v>135</v>
      </c>
      <c r="U14" s="7">
        <v>43677</v>
      </c>
      <c r="V14" s="8">
        <v>123456789</v>
      </c>
      <c r="W14" s="11" t="s">
        <v>80</v>
      </c>
      <c r="X14" s="8" t="s">
        <v>76</v>
      </c>
      <c r="Y14" s="11" t="s">
        <v>77</v>
      </c>
      <c r="Z14" s="8" t="s">
        <v>43</v>
      </c>
      <c r="AA14" s="11" t="s">
        <v>44</v>
      </c>
      <c r="AB14" s="12">
        <f t="shared" si="1"/>
        <v>0.29666789999999998</v>
      </c>
    </row>
    <row r="15" spans="1:28" s="4" customFormat="1" ht="13" x14ac:dyDescent="0.3">
      <c r="A15" s="5">
        <v>1736</v>
      </c>
      <c r="B15" s="6" t="s">
        <v>65</v>
      </c>
      <c r="C15" s="7">
        <v>43677</v>
      </c>
      <c r="D15" s="8">
        <v>49</v>
      </c>
      <c r="E15" s="9" t="s">
        <v>39</v>
      </c>
      <c r="F15" s="8" t="s">
        <v>81</v>
      </c>
      <c r="G15" s="11" t="s">
        <v>82</v>
      </c>
      <c r="H15" s="8" t="str">
        <f>"000174"</f>
        <v>000174</v>
      </c>
      <c r="I15" s="7">
        <v>43102</v>
      </c>
      <c r="J15" s="8" t="str">
        <f>"000136"</f>
        <v>000136</v>
      </c>
      <c r="K15" s="7">
        <v>43159</v>
      </c>
      <c r="L15" s="8" t="str">
        <f>"000391"</f>
        <v>000391</v>
      </c>
      <c r="M15" s="7">
        <v>43159</v>
      </c>
      <c r="N15" s="8">
        <v>17</v>
      </c>
      <c r="O15" s="8" t="str">
        <f>"004114"</f>
        <v>004114</v>
      </c>
      <c r="P15" s="7">
        <v>43675</v>
      </c>
      <c r="Q15" s="12">
        <v>29.861249999999998</v>
      </c>
      <c r="R15" s="12">
        <v>3.3454999999999999</v>
      </c>
      <c r="S15" s="12">
        <v>26.515750000000001</v>
      </c>
      <c r="T15" s="8">
        <v>135</v>
      </c>
      <c r="U15" s="7">
        <v>43677</v>
      </c>
      <c r="V15" s="8">
        <v>123456789</v>
      </c>
      <c r="W15" s="11" t="s">
        <v>83</v>
      </c>
      <c r="X15" s="8" t="s">
        <v>76</v>
      </c>
      <c r="Y15" s="11" t="s">
        <v>77</v>
      </c>
      <c r="Z15" s="8" t="s">
        <v>43</v>
      </c>
      <c r="AA15" s="11" t="s">
        <v>44</v>
      </c>
      <c r="AB15" s="12">
        <f t="shared" si="1"/>
        <v>0.2986125</v>
      </c>
    </row>
    <row r="16" spans="1:28" s="4" customFormat="1" ht="13" x14ac:dyDescent="0.3">
      <c r="A16" s="5">
        <v>1737</v>
      </c>
      <c r="B16" s="6" t="s">
        <v>65</v>
      </c>
      <c r="C16" s="7">
        <v>43677</v>
      </c>
      <c r="D16" s="8">
        <v>49</v>
      </c>
      <c r="E16" s="9" t="s">
        <v>39</v>
      </c>
      <c r="F16" s="8" t="s">
        <v>84</v>
      </c>
      <c r="G16" s="11" t="s">
        <v>85</v>
      </c>
      <c r="H16" s="8" t="str">
        <f>"000074"</f>
        <v>000074</v>
      </c>
      <c r="I16" s="7">
        <v>43310</v>
      </c>
      <c r="J16" s="8" t="str">
        <f>"000057"</f>
        <v>000057</v>
      </c>
      <c r="K16" s="7">
        <v>43310</v>
      </c>
      <c r="L16" s="8" t="str">
        <f>"000137"</f>
        <v>000137</v>
      </c>
      <c r="M16" s="7">
        <v>43310</v>
      </c>
      <c r="N16" s="8">
        <v>18</v>
      </c>
      <c r="O16" s="8" t="str">
        <f>"004098"</f>
        <v>004098</v>
      </c>
      <c r="P16" s="7">
        <v>43672</v>
      </c>
      <c r="Q16" s="12">
        <v>39.830289999999998</v>
      </c>
      <c r="R16" s="12">
        <v>4.141</v>
      </c>
      <c r="S16" s="12">
        <v>35.68929</v>
      </c>
      <c r="T16" s="8">
        <v>136</v>
      </c>
      <c r="U16" s="7">
        <v>43677</v>
      </c>
      <c r="V16" s="8">
        <v>123456789</v>
      </c>
      <c r="W16" s="11" t="s">
        <v>86</v>
      </c>
      <c r="X16" s="8" t="s">
        <v>87</v>
      </c>
      <c r="Y16" s="11" t="s">
        <v>88</v>
      </c>
      <c r="Z16" s="8" t="s">
        <v>43</v>
      </c>
      <c r="AA16" s="11" t="s">
        <v>44</v>
      </c>
      <c r="AB16" s="12">
        <f t="shared" si="1"/>
        <v>0.39830289999999996</v>
      </c>
    </row>
    <row r="17" spans="1:28" s="4" customFormat="1" ht="13" x14ac:dyDescent="0.3">
      <c r="A17" s="5">
        <v>1738</v>
      </c>
      <c r="B17" s="6" t="s">
        <v>89</v>
      </c>
      <c r="C17" s="7">
        <v>43703</v>
      </c>
      <c r="D17" s="8">
        <v>49</v>
      </c>
      <c r="E17" s="9" t="s">
        <v>39</v>
      </c>
      <c r="F17" s="8" t="s">
        <v>90</v>
      </c>
      <c r="G17" s="11" t="s">
        <v>91</v>
      </c>
      <c r="H17" s="8" t="str">
        <f>"000227"</f>
        <v>000227</v>
      </c>
      <c r="I17" s="7">
        <v>43421</v>
      </c>
      <c r="J17" s="8" t="str">
        <f>"000051"</f>
        <v>000051</v>
      </c>
      <c r="K17" s="7">
        <v>43676</v>
      </c>
      <c r="L17" s="8" t="str">
        <f>"000084"</f>
        <v>000084</v>
      </c>
      <c r="M17" s="7">
        <v>43676</v>
      </c>
      <c r="N17" s="8">
        <v>18</v>
      </c>
      <c r="O17" s="8" t="str">
        <f>"004583"</f>
        <v>004583</v>
      </c>
      <c r="P17" s="7">
        <v>43694</v>
      </c>
      <c r="Q17" s="12">
        <v>49.864460000000001</v>
      </c>
      <c r="R17" s="12">
        <v>5.2085699999999999</v>
      </c>
      <c r="S17" s="12">
        <v>44.655889999999999</v>
      </c>
      <c r="T17" s="8">
        <v>164</v>
      </c>
      <c r="U17" s="7">
        <v>43703</v>
      </c>
      <c r="V17" s="8">
        <v>123456789</v>
      </c>
      <c r="W17" s="11" t="s">
        <v>47</v>
      </c>
      <c r="X17" s="8" t="s">
        <v>35</v>
      </c>
      <c r="Y17" s="11" t="s">
        <v>36</v>
      </c>
      <c r="Z17" s="8" t="s">
        <v>43</v>
      </c>
      <c r="AA17" s="11" t="s">
        <v>44</v>
      </c>
      <c r="AB17" s="12">
        <f t="shared" si="1"/>
        <v>0.49864459999999999</v>
      </c>
    </row>
    <row r="18" spans="1:28" s="4" customFormat="1" ht="13" x14ac:dyDescent="0.3">
      <c r="A18" s="5">
        <v>1739</v>
      </c>
      <c r="B18" s="6" t="s">
        <v>89</v>
      </c>
      <c r="C18" s="7">
        <v>43703</v>
      </c>
      <c r="D18" s="8">
        <v>49</v>
      </c>
      <c r="E18" s="9" t="s">
        <v>39</v>
      </c>
      <c r="F18" s="8" t="s">
        <v>92</v>
      </c>
      <c r="G18" s="11" t="s">
        <v>93</v>
      </c>
      <c r="H18" s="8" t="str">
        <f>"000115"</f>
        <v>000115</v>
      </c>
      <c r="I18" s="7">
        <v>42999</v>
      </c>
      <c r="J18" s="8" t="str">
        <f>"000015"</f>
        <v>000015</v>
      </c>
      <c r="K18" s="7">
        <v>42999</v>
      </c>
      <c r="L18" s="8" t="str">
        <f>"000001"</f>
        <v>000001</v>
      </c>
      <c r="M18" s="7">
        <v>42825</v>
      </c>
      <c r="N18" s="8">
        <v>17</v>
      </c>
      <c r="O18" s="8" t="str">
        <f>"004115"</f>
        <v>004115</v>
      </c>
      <c r="P18" s="7">
        <v>43675</v>
      </c>
      <c r="Q18" s="12">
        <v>14.28281</v>
      </c>
      <c r="R18" s="12">
        <v>0.86250000000000004</v>
      </c>
      <c r="S18" s="12">
        <v>13.420310000000001</v>
      </c>
      <c r="T18" s="8">
        <v>165</v>
      </c>
      <c r="U18" s="7">
        <v>43703</v>
      </c>
      <c r="V18" s="8">
        <v>123456789</v>
      </c>
      <c r="W18" s="11" t="s">
        <v>94</v>
      </c>
      <c r="X18" s="8" t="s">
        <v>30</v>
      </c>
      <c r="Y18" s="11" t="s">
        <v>31</v>
      </c>
      <c r="Z18" s="8" t="s">
        <v>43</v>
      </c>
      <c r="AA18" s="11" t="s">
        <v>44</v>
      </c>
      <c r="AB18" s="12">
        <f t="shared" si="1"/>
        <v>0.14282809999999999</v>
      </c>
    </row>
    <row r="19" spans="1:28" s="4" customFormat="1" ht="13" x14ac:dyDescent="0.3">
      <c r="A19" s="5">
        <v>1740</v>
      </c>
      <c r="B19" s="6" t="s">
        <v>89</v>
      </c>
      <c r="C19" s="7">
        <v>43707</v>
      </c>
      <c r="D19" s="8">
        <v>49</v>
      </c>
      <c r="E19" s="9" t="s">
        <v>39</v>
      </c>
      <c r="F19" s="8" t="s">
        <v>95</v>
      </c>
      <c r="G19" s="11" t="s">
        <v>96</v>
      </c>
      <c r="H19" s="8" t="str">
        <f>"000171"</f>
        <v>000171</v>
      </c>
      <c r="I19" s="7">
        <v>43102</v>
      </c>
      <c r="J19" s="8" t="str">
        <f>"000143"</f>
        <v>000143</v>
      </c>
      <c r="K19" s="7">
        <v>43189</v>
      </c>
      <c r="L19" s="8" t="str">
        <f>"000404"</f>
        <v>000404</v>
      </c>
      <c r="M19" s="7">
        <v>43189</v>
      </c>
      <c r="N19" s="8">
        <v>17</v>
      </c>
      <c r="O19" s="8" t="str">
        <f>"004665"</f>
        <v>004665</v>
      </c>
      <c r="P19" s="7">
        <v>43697</v>
      </c>
      <c r="Q19" s="12">
        <v>29.892600000000002</v>
      </c>
      <c r="R19" s="12">
        <v>3.3504999999999998</v>
      </c>
      <c r="S19" s="12">
        <v>26.542100000000001</v>
      </c>
      <c r="T19" s="8">
        <v>173</v>
      </c>
      <c r="U19" s="7">
        <v>43707</v>
      </c>
      <c r="V19" s="8">
        <v>123456789</v>
      </c>
      <c r="W19" s="11" t="s">
        <v>97</v>
      </c>
      <c r="X19" s="8" t="s">
        <v>76</v>
      </c>
      <c r="Y19" s="11" t="s">
        <v>77</v>
      </c>
      <c r="Z19" s="8" t="s">
        <v>43</v>
      </c>
      <c r="AA19" s="11" t="s">
        <v>44</v>
      </c>
      <c r="AB19" s="12">
        <f t="shared" si="1"/>
        <v>0.29892600000000003</v>
      </c>
    </row>
    <row r="20" spans="1:28" s="4" customFormat="1" ht="13" x14ac:dyDescent="0.3">
      <c r="A20" s="5">
        <v>1741</v>
      </c>
      <c r="B20" s="6" t="s">
        <v>89</v>
      </c>
      <c r="C20" s="7">
        <v>43707</v>
      </c>
      <c r="D20" s="8">
        <v>49</v>
      </c>
      <c r="E20" s="9" t="s">
        <v>39</v>
      </c>
      <c r="F20" s="8" t="s">
        <v>98</v>
      </c>
      <c r="G20" s="11" t="s">
        <v>99</v>
      </c>
      <c r="H20" s="8" t="str">
        <f>"000169"</f>
        <v>000169</v>
      </c>
      <c r="I20" s="7">
        <v>43102</v>
      </c>
      <c r="J20" s="8" t="str">
        <f>"000144"</f>
        <v>000144</v>
      </c>
      <c r="K20" s="7">
        <v>43189</v>
      </c>
      <c r="L20" s="8" t="str">
        <f>"000405"</f>
        <v>000405</v>
      </c>
      <c r="M20" s="7">
        <v>43189</v>
      </c>
      <c r="N20" s="8">
        <v>17</v>
      </c>
      <c r="O20" s="8" t="str">
        <f>"004666"</f>
        <v>004666</v>
      </c>
      <c r="P20" s="7">
        <v>43697</v>
      </c>
      <c r="Q20" s="12">
        <v>29.680420000000002</v>
      </c>
      <c r="R20" s="12">
        <v>3.3578000000000001</v>
      </c>
      <c r="S20" s="12">
        <v>26.322620000000001</v>
      </c>
      <c r="T20" s="8">
        <v>173</v>
      </c>
      <c r="U20" s="7">
        <v>43707</v>
      </c>
      <c r="V20" s="8">
        <v>123456789</v>
      </c>
      <c r="W20" s="11" t="s">
        <v>75</v>
      </c>
      <c r="X20" s="8" t="s">
        <v>76</v>
      </c>
      <c r="Y20" s="11" t="s">
        <v>77</v>
      </c>
      <c r="Z20" s="8" t="s">
        <v>43</v>
      </c>
      <c r="AA20" s="11" t="s">
        <v>44</v>
      </c>
      <c r="AB20" s="12">
        <f t="shared" si="1"/>
        <v>0.29680420000000002</v>
      </c>
    </row>
    <row r="21" spans="1:28" s="4" customFormat="1" ht="13" x14ac:dyDescent="0.3">
      <c r="A21" s="5">
        <v>1742</v>
      </c>
      <c r="B21" s="6" t="s">
        <v>89</v>
      </c>
      <c r="C21" s="7">
        <v>43707</v>
      </c>
      <c r="D21" s="8">
        <v>49</v>
      </c>
      <c r="E21" s="9" t="s">
        <v>39</v>
      </c>
      <c r="F21" s="8" t="s">
        <v>100</v>
      </c>
      <c r="G21" s="11" t="s">
        <v>101</v>
      </c>
      <c r="H21" s="8" t="str">
        <f>"000177"</f>
        <v>000177</v>
      </c>
      <c r="I21" s="7">
        <v>43102</v>
      </c>
      <c r="J21" s="8" t="str">
        <f>"000145"</f>
        <v>000145</v>
      </c>
      <c r="K21" s="7">
        <v>43189</v>
      </c>
      <c r="L21" s="8" t="str">
        <f>"000406"</f>
        <v>000406</v>
      </c>
      <c r="M21" s="7">
        <v>43189</v>
      </c>
      <c r="N21" s="8">
        <v>17</v>
      </c>
      <c r="O21" s="8" t="str">
        <f>"004667"</f>
        <v>004667</v>
      </c>
      <c r="P21" s="7">
        <v>43697</v>
      </c>
      <c r="Q21" s="12">
        <v>34.870010000000001</v>
      </c>
      <c r="R21" s="12">
        <v>3.944</v>
      </c>
      <c r="S21" s="12">
        <v>30.926010000000002</v>
      </c>
      <c r="T21" s="8">
        <v>173</v>
      </c>
      <c r="U21" s="7">
        <v>43707</v>
      </c>
      <c r="V21" s="8">
        <v>123456789</v>
      </c>
      <c r="W21" s="11" t="s">
        <v>83</v>
      </c>
      <c r="X21" s="8" t="s">
        <v>76</v>
      </c>
      <c r="Y21" s="11" t="s">
        <v>77</v>
      </c>
      <c r="Z21" s="8" t="s">
        <v>43</v>
      </c>
      <c r="AA21" s="11" t="s">
        <v>44</v>
      </c>
      <c r="AB21" s="12">
        <f t="shared" si="1"/>
        <v>0.34870010000000001</v>
      </c>
    </row>
    <row r="22" spans="1:28" s="4" customFormat="1" ht="13" x14ac:dyDescent="0.3">
      <c r="A22" s="5">
        <v>1743</v>
      </c>
      <c r="B22" s="6" t="s">
        <v>102</v>
      </c>
      <c r="C22" s="7">
        <v>43805</v>
      </c>
      <c r="D22" s="5">
        <v>49</v>
      </c>
      <c r="E22" s="9" t="s">
        <v>39</v>
      </c>
      <c r="F22" s="8" t="s">
        <v>103</v>
      </c>
      <c r="G22" s="9" t="s">
        <v>104</v>
      </c>
      <c r="H22" s="8" t="str">
        <f>"000078"</f>
        <v>000078</v>
      </c>
      <c r="I22" s="7">
        <v>43700</v>
      </c>
      <c r="J22" s="8" t="str">
        <f>"000095"</f>
        <v>000095</v>
      </c>
      <c r="K22" s="7">
        <v>43747</v>
      </c>
      <c r="L22" s="8" t="str">
        <f>"000139"</f>
        <v>000139</v>
      </c>
      <c r="M22" s="7">
        <v>43747</v>
      </c>
      <c r="N22" s="8">
        <v>19</v>
      </c>
      <c r="O22" s="8" t="str">
        <f>"006484"</f>
        <v>006484</v>
      </c>
      <c r="P22" s="7">
        <v>43797</v>
      </c>
      <c r="Q22" s="10">
        <v>27.799510000000001</v>
      </c>
      <c r="R22" s="10">
        <v>1.7112700000000001</v>
      </c>
      <c r="S22" s="10">
        <v>26.088239999999999</v>
      </c>
      <c r="T22" s="8">
        <v>13</v>
      </c>
      <c r="U22" s="7">
        <v>43805</v>
      </c>
      <c r="V22" s="8">
        <v>123456789</v>
      </c>
      <c r="W22" s="9" t="s">
        <v>105</v>
      </c>
      <c r="X22" s="8" t="s">
        <v>30</v>
      </c>
      <c r="Y22" s="9" t="s">
        <v>31</v>
      </c>
      <c r="Z22" s="8" t="s">
        <v>43</v>
      </c>
      <c r="AA22" s="9" t="s">
        <v>44</v>
      </c>
      <c r="AB22" s="10">
        <v>0.27799509999999999</v>
      </c>
    </row>
    <row r="23" spans="1:28" s="4" customFormat="1" ht="13" x14ac:dyDescent="0.3">
      <c r="A23" s="5">
        <v>1744</v>
      </c>
      <c r="B23" s="6" t="s">
        <v>102</v>
      </c>
      <c r="C23" s="7">
        <v>43805</v>
      </c>
      <c r="D23" s="5">
        <v>49</v>
      </c>
      <c r="E23" s="9" t="s">
        <v>39</v>
      </c>
      <c r="F23" s="8" t="s">
        <v>106</v>
      </c>
      <c r="G23" s="9" t="s">
        <v>107</v>
      </c>
      <c r="H23" s="8" t="str">
        <f>"000073"</f>
        <v>000073</v>
      </c>
      <c r="I23" s="7">
        <v>43700</v>
      </c>
      <c r="J23" s="8" t="str">
        <f>"000094"</f>
        <v>000094</v>
      </c>
      <c r="K23" s="7">
        <v>43747</v>
      </c>
      <c r="L23" s="8" t="str">
        <f>"000138"</f>
        <v>000138</v>
      </c>
      <c r="M23" s="7">
        <v>43747</v>
      </c>
      <c r="N23" s="8">
        <v>19</v>
      </c>
      <c r="O23" s="8" t="str">
        <f>"006485"</f>
        <v>006485</v>
      </c>
      <c r="P23" s="7">
        <v>43797</v>
      </c>
      <c r="Q23" s="10">
        <v>14.351470000000001</v>
      </c>
      <c r="R23" s="10">
        <v>0.87016000000000004</v>
      </c>
      <c r="S23" s="10">
        <v>13.481310000000001</v>
      </c>
      <c r="T23" s="8">
        <v>13</v>
      </c>
      <c r="U23" s="7">
        <v>43805</v>
      </c>
      <c r="V23" s="8">
        <v>123456789</v>
      </c>
      <c r="W23" s="9" t="s">
        <v>108</v>
      </c>
      <c r="X23" s="8" t="s">
        <v>30</v>
      </c>
      <c r="Y23" s="9" t="s">
        <v>31</v>
      </c>
      <c r="Z23" s="8" t="s">
        <v>43</v>
      </c>
      <c r="AA23" s="9" t="s">
        <v>44</v>
      </c>
      <c r="AB23" s="10">
        <v>0.1435147</v>
      </c>
    </row>
    <row r="24" spans="1:28" s="4" customFormat="1" ht="13" x14ac:dyDescent="0.3">
      <c r="A24" s="5">
        <v>1745</v>
      </c>
      <c r="B24" s="6" t="s">
        <v>102</v>
      </c>
      <c r="C24" s="7">
        <v>43805</v>
      </c>
      <c r="D24" s="5">
        <v>49</v>
      </c>
      <c r="E24" s="9" t="s">
        <v>39</v>
      </c>
      <c r="F24" s="8" t="s">
        <v>109</v>
      </c>
      <c r="G24" s="9" t="s">
        <v>110</v>
      </c>
      <c r="H24" s="8" t="str">
        <f>"000072"</f>
        <v>000072</v>
      </c>
      <c r="I24" s="7">
        <v>43700</v>
      </c>
      <c r="J24" s="8" t="str">
        <f>"000093"</f>
        <v>000093</v>
      </c>
      <c r="K24" s="7">
        <v>43747</v>
      </c>
      <c r="L24" s="8" t="str">
        <f>"000137"</f>
        <v>000137</v>
      </c>
      <c r="M24" s="7">
        <v>43747</v>
      </c>
      <c r="N24" s="8">
        <v>19</v>
      </c>
      <c r="O24" s="8" t="str">
        <f>"006486"</f>
        <v>006486</v>
      </c>
      <c r="P24" s="7">
        <v>43797</v>
      </c>
      <c r="Q24" s="10">
        <v>18.407260000000001</v>
      </c>
      <c r="R24" s="10">
        <v>1.1277600000000001</v>
      </c>
      <c r="S24" s="10">
        <v>17.279499999999999</v>
      </c>
      <c r="T24" s="8">
        <v>13</v>
      </c>
      <c r="U24" s="7">
        <v>43805</v>
      </c>
      <c r="V24" s="8">
        <v>123456789</v>
      </c>
      <c r="W24" s="9" t="s">
        <v>105</v>
      </c>
      <c r="X24" s="8" t="s">
        <v>30</v>
      </c>
      <c r="Y24" s="9" t="s">
        <v>31</v>
      </c>
      <c r="Z24" s="8" t="s">
        <v>43</v>
      </c>
      <c r="AA24" s="9" t="s">
        <v>44</v>
      </c>
      <c r="AB24" s="10">
        <v>0.1840726</v>
      </c>
    </row>
    <row r="25" spans="1:28" s="4" customFormat="1" ht="13" x14ac:dyDescent="0.3">
      <c r="A25" s="5">
        <v>1746</v>
      </c>
      <c r="B25" s="6" t="s">
        <v>102</v>
      </c>
      <c r="C25" s="7">
        <v>43805</v>
      </c>
      <c r="D25" s="5">
        <v>49</v>
      </c>
      <c r="E25" s="9" t="s">
        <v>39</v>
      </c>
      <c r="F25" s="8" t="s">
        <v>40</v>
      </c>
      <c r="G25" s="9" t="s">
        <v>41</v>
      </c>
      <c r="H25" s="8" t="str">
        <f>"000145"</f>
        <v>000145</v>
      </c>
      <c r="I25" s="7">
        <v>43382</v>
      </c>
      <c r="J25" s="8" t="str">
        <f>"000056"</f>
        <v>000056</v>
      </c>
      <c r="K25" s="7">
        <v>43681</v>
      </c>
      <c r="L25" s="8" t="str">
        <f>"000089"</f>
        <v>000089</v>
      </c>
      <c r="M25" s="7">
        <v>43682</v>
      </c>
      <c r="N25" s="8">
        <v>18</v>
      </c>
      <c r="O25" s="8" t="str">
        <f>"006507"</f>
        <v>006507</v>
      </c>
      <c r="P25" s="7">
        <v>43799</v>
      </c>
      <c r="Q25" s="10">
        <v>4.9868600000000001</v>
      </c>
      <c r="R25" s="10">
        <v>0.19378999999999999</v>
      </c>
      <c r="S25" s="10">
        <v>4.7930700000000002</v>
      </c>
      <c r="T25" s="8">
        <v>13</v>
      </c>
      <c r="U25" s="7">
        <v>43805</v>
      </c>
      <c r="V25" s="8">
        <v>123456789</v>
      </c>
      <c r="W25" s="9" t="s">
        <v>42</v>
      </c>
      <c r="X25" s="8" t="s">
        <v>30</v>
      </c>
      <c r="Y25" s="9" t="s">
        <v>31</v>
      </c>
      <c r="Z25" s="8" t="s">
        <v>43</v>
      </c>
      <c r="AA25" s="9" t="s">
        <v>44</v>
      </c>
      <c r="AB25" s="10">
        <v>4.9868599999999999E-2</v>
      </c>
    </row>
    <row r="26" spans="1:28" s="4" customFormat="1" ht="13" x14ac:dyDescent="0.3">
      <c r="A26" s="5">
        <v>1747</v>
      </c>
      <c r="B26" s="6" t="s">
        <v>102</v>
      </c>
      <c r="C26" s="7">
        <v>43820</v>
      </c>
      <c r="D26" s="5">
        <v>49</v>
      </c>
      <c r="E26" s="9" t="s">
        <v>39</v>
      </c>
      <c r="F26" s="8" t="s">
        <v>111</v>
      </c>
      <c r="G26" s="9" t="s">
        <v>112</v>
      </c>
      <c r="H26" s="8" t="str">
        <f>"000115"</f>
        <v>000115</v>
      </c>
      <c r="I26" s="7">
        <v>43756</v>
      </c>
      <c r="J26" s="8" t="str">
        <f>"000118"</f>
        <v>000118</v>
      </c>
      <c r="K26" s="7">
        <v>43798</v>
      </c>
      <c r="L26" s="8" t="str">
        <f>"000175"</f>
        <v>000175</v>
      </c>
      <c r="M26" s="7">
        <v>43798</v>
      </c>
      <c r="N26" s="8">
        <v>19</v>
      </c>
      <c r="O26" s="8" t="str">
        <f>"006891"</f>
        <v>006891</v>
      </c>
      <c r="P26" s="7">
        <v>43819</v>
      </c>
      <c r="Q26" s="10">
        <v>29.431889999999999</v>
      </c>
      <c r="R26" s="10">
        <v>3.2314400000000001</v>
      </c>
      <c r="S26" s="10">
        <v>26.20045</v>
      </c>
      <c r="T26" s="8">
        <v>13</v>
      </c>
      <c r="U26" s="7">
        <v>43820</v>
      </c>
      <c r="V26" s="8">
        <v>123456789</v>
      </c>
      <c r="W26" s="9" t="s">
        <v>113</v>
      </c>
      <c r="X26" s="8" t="s">
        <v>114</v>
      </c>
      <c r="Y26" s="9" t="s">
        <v>115</v>
      </c>
      <c r="Z26" s="8" t="s">
        <v>43</v>
      </c>
      <c r="AA26" s="9" t="s">
        <v>44</v>
      </c>
      <c r="AB26" s="10">
        <v>0.29431889999999999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2020-01-28T11:48:47Z</dcterms:modified>
</cp:coreProperties>
</file>