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4" i="1" l="1"/>
  <c r="L44" i="1"/>
  <c r="J44" i="1"/>
  <c r="H44" i="1"/>
  <c r="O43" i="1"/>
  <c r="L43" i="1"/>
  <c r="J43" i="1"/>
  <c r="H43" i="1"/>
  <c r="O42" i="1"/>
  <c r="L42" i="1"/>
  <c r="J42" i="1"/>
  <c r="H42" i="1"/>
  <c r="O41" i="1"/>
  <c r="L41" i="1"/>
  <c r="J41" i="1"/>
  <c r="H41" i="1"/>
  <c r="O40" i="1"/>
  <c r="L40" i="1"/>
  <c r="J40" i="1"/>
  <c r="H40" i="1"/>
  <c r="O39" i="1"/>
  <c r="L39" i="1"/>
  <c r="J39" i="1"/>
  <c r="H39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<sst xmlns="http://schemas.openxmlformats.org/spreadsheetml/2006/main" count="415" uniqueCount="152">
  <si>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</si>
  <si>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</si>
  <si>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</si>
  <si>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</si>
  <si>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</si>
  <si>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</si>
  <si>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</si>
  <si>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</si>
  <si>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</si>
  <si>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</si>
  <si>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</si>
  <si>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</si>
  <si>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</si>
  <si>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</si>
  <si>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</si>
  <si>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</si>
  <si>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</si>
  <si>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</si>
  <si>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</si>
  <si>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</si>
  <si>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</si>
  <si>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</si>
  <si>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</si>
  <si>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</si>
  <si>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</si>
  <si>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</si>
  <si>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</si>
  <si>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</si>
  <si>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</si>
  <si>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</si>
  <si>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</si>
  <si>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</si>
  <si>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</si>
  <si>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</si>
  <si>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</si>
  <si>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P3110</t>
  </si>
  <si>
    <t>14th Finance Commission Grant Works</t>
  </si>
  <si>
    <t>ddo089</t>
  </si>
  <si>
    <t xml:space="preserve"> Assistant Executive Engineer Electrical East Zone</t>
  </si>
  <si>
    <t>Bennigana Halli</t>
  </si>
  <si>
    <t>050-17-000095</t>
  </si>
  <si>
    <t>PROVIDING CEMENT CONCRETE TO CROSS ROADS TO SANJAY GANDHI NAGARA AND SURROUNDING AREA IN WARD NO 50</t>
  </si>
  <si>
    <t>GCS Construction (Sri Gopal Chandra)</t>
  </si>
  <si>
    <t>ddo084</t>
  </si>
  <si>
    <t xml:space="preserve"> Assistant Executive Engineer C V Raman Nagar East Zone</t>
  </si>
  <si>
    <t>050-17-000079</t>
  </si>
  <si>
    <t>Engagement of Gangman and Hiring of Tractor/Tippers for Maintenance of Roads Side drains and Other Civil Works in Ward No. 50</t>
  </si>
  <si>
    <t>S Venkatesh</t>
  </si>
  <si>
    <t>050-16-000001</t>
  </si>
  <si>
    <t>Operation and Maintenance of street lights at Bennaganahalli area ward no. 50 Package E21 for one year.</t>
  </si>
  <si>
    <t>M/s Newtech Engineers</t>
  </si>
  <si>
    <t>050-16-000025</t>
  </si>
  <si>
    <t>OPERATION AND MAINTENANCE OF STREET LIGHTS ON OUTER RING ROAD FROM BEL CIRCLE TO BENNEGANAHALLI FLY OVER PACKAGE E ORR FOR ONE YEAR</t>
  </si>
  <si>
    <t>M/s Himagirisree Electricals</t>
  </si>
  <si>
    <t>050-17-000039</t>
  </si>
  <si>
    <t>Construction C.C.Road, and culvert in Subbanna lane at Ambedkar Nagar in Ward No.50</t>
  </si>
  <si>
    <t>Venkatesh</t>
  </si>
  <si>
    <t>050-17-000036</t>
  </si>
  <si>
    <t>Construction C.C.Road in Anjaneya Temple Road in Old Byappanahalli, InWard No.50</t>
  </si>
  <si>
    <t>050-17-000037</t>
  </si>
  <si>
    <t>Construction C.C.Road, Desilting and Improvement  of Existing Drains near Govt School and surrounding area in Old Byappanahalli  In Ward No.50</t>
  </si>
  <si>
    <t>050-17-000034</t>
  </si>
  <si>
    <t>Desilting and Repairs of drains and construction of CC road behind Anjaneya Swamy temple road in Old Byappanahalli in Ward No.50</t>
  </si>
  <si>
    <t>050-18-000001</t>
  </si>
  <si>
    <t>Maintenance of Missing bits UGD line at Old Byappanahalli Bande Nagara and Doctor s Layout in ward no 50</t>
  </si>
  <si>
    <t>Chairman, BWSSB</t>
  </si>
  <si>
    <t>P3295</t>
  </si>
  <si>
    <t>14th Finance Commission Works - UGD Works</t>
  </si>
  <si>
    <t>050-16-000002</t>
  </si>
  <si>
    <t>DESILTING OF ROAD SIDE DRAIN AND CULVERTS IN 4TH CROSS B CHANNASANDRA AND SURROUNDING AREA IN WARD NO 50</t>
  </si>
  <si>
    <t>Yatheesh N</t>
  </si>
  <si>
    <t>050-17-000041</t>
  </si>
  <si>
    <t>Construction of RCC drain at Gajendra Nagar near military compund in Old Byappanahalli in Ward No.50</t>
  </si>
  <si>
    <t>July</t>
  </si>
  <si>
    <t>050-18-000004</t>
  </si>
  <si>
    <t>Providing of Pipeline for Water supply works in ward no 50</t>
  </si>
  <si>
    <t>P3293</t>
  </si>
  <si>
    <t>14th Finance Commission Works - Drinking Water</t>
  </si>
  <si>
    <t>050-13-000035</t>
  </si>
  <si>
    <t>Asphalting to NGEF Main road upto Krishnaiahnapalya in ward no 50</t>
  </si>
  <si>
    <t>KRIDL</t>
  </si>
  <si>
    <t>P2201</t>
  </si>
  <si>
    <t>Assembly Constituency Development Works under BBMP</t>
  </si>
  <si>
    <t>050-13-000034</t>
  </si>
  <si>
    <t>Asphalting to NGEF main Entrance Vijaya Sadananda Nagara main road upto Railway Under Bridge in ward no 50</t>
  </si>
  <si>
    <t>050-17-000035</t>
  </si>
  <si>
    <t>Construction of P.V.C pipeline drain and chambers in Old Byappanahalli in Ward No.50</t>
  </si>
  <si>
    <t>Venkatesh Gurappa</t>
  </si>
  <si>
    <t>050-17-000040</t>
  </si>
  <si>
    <t>Repairs to strom water drain and culvert near Bachappa garden in Old Byappanahalli in Ward No.50</t>
  </si>
  <si>
    <t>August</t>
  </si>
  <si>
    <t>050-17-000012</t>
  </si>
  <si>
    <t>Providing Chain link fencing and other Development works at newly proposed park at Old Byappana Halli in ward no 50</t>
  </si>
  <si>
    <t xml:space="preserve">M/s KRIDL </t>
  </si>
  <si>
    <t>P2178</t>
  </si>
  <si>
    <t>Works sanctioned by Dy. Mayor</t>
  </si>
  <si>
    <t>ddo075</t>
  </si>
  <si>
    <t xml:space="preserve"> Executive Engineer Project East Zone</t>
  </si>
  <si>
    <t>050-17-000021</t>
  </si>
  <si>
    <t>Construction of watch man shed, toilet and other works in green view park kasthuri nagar in ward No. 50.</t>
  </si>
  <si>
    <t>M/s KRIDL</t>
  </si>
  <si>
    <t>P0190</t>
  </si>
  <si>
    <t>Works sanctioned by Hon Mayor</t>
  </si>
  <si>
    <t>050-17-000017</t>
  </si>
  <si>
    <t>Providing Children Play equipments and other works at newly proposed park at Old Byappana Halli in ward no 50</t>
  </si>
  <si>
    <t>050-17-000024</t>
  </si>
  <si>
    <t>Construction of Watch Man shed Borewell pipe line and otherDevelopment to park at Grape Garden 8th main 3rd cross Sadanandanagar in ward No. 50.</t>
  </si>
  <si>
    <t>050-17-000013</t>
  </si>
  <si>
    <t>Providing Path way and other improvments works at newly proposed park at Old Byappana Halli in ward no 50</t>
  </si>
  <si>
    <t>September</t>
  </si>
  <si>
    <t>050-18-000005</t>
  </si>
  <si>
    <t>Construction of Toilet block at Benniganahalli in ward no 50</t>
  </si>
  <si>
    <t>Jagadish N</t>
  </si>
  <si>
    <t>P3294</t>
  </si>
  <si>
    <t>14th Finance Commission Works - General Public ToiletandSeptage Maintenance</t>
  </si>
  <si>
    <t>050-16-000005</t>
  </si>
  <si>
    <t>CONSTRUCTION OF CULVERT AND DRAIN AT CHIKKABANASAWADI VILLAGE NEAR ANGANAWADI SCHOOL AND SURROUNDING AREA IN WARD NO 50</t>
  </si>
  <si>
    <t>P Aswhath Narayana Reddy</t>
  </si>
  <si>
    <t>050-18-000022</t>
  </si>
  <si>
    <t>Providing Street lights to Kasthurinagar 2nd main and surrounding area in ward no 50</t>
  </si>
  <si>
    <t>M/s.KRIDL</t>
  </si>
  <si>
    <t>050-18-000023</t>
  </si>
  <si>
    <t>Providing Street lights to Sadanandanagara 4th and 5th cross and surrounding area in ward no 50</t>
  </si>
  <si>
    <t>050-18-000024</t>
  </si>
  <si>
    <t>Providing Street lights to Benniganahalli and surrounding area in ward no 50</t>
  </si>
  <si>
    <t>050-18-000025</t>
  </si>
  <si>
    <t>Providing Street lights to Old Byappanahalli and surrounding area in ward no 50</t>
  </si>
  <si>
    <t>050-17-000058</t>
  </si>
  <si>
    <t>Providing of Aerial bunch cable ACSR and control switches to major roads in C.V Ramananagara Constituency</t>
  </si>
  <si>
    <t>M/s Sri Swasthik Electricals</t>
  </si>
  <si>
    <t>P1517</t>
  </si>
  <si>
    <t>Upgrading Street Lighting of Bangalore - Major Roads</t>
  </si>
  <si>
    <t>050-18-000008</t>
  </si>
  <si>
    <t>Construction of Mustering centre for Soild Waste Management in ward no 50</t>
  </si>
  <si>
    <t>N Ramamurthy</t>
  </si>
  <si>
    <t>P3298</t>
  </si>
  <si>
    <t>14th Finance Commission Works - SWM Works</t>
  </si>
  <si>
    <t>October</t>
  </si>
  <si>
    <t>050-18-000003</t>
  </si>
  <si>
    <t>Maintenance and Painting of Division office Revenue Office building at in ward no 50</t>
  </si>
  <si>
    <t>P3291</t>
  </si>
  <si>
    <t>14th Fin -Maintenance of Cremotorium, Burial Grounds</t>
  </si>
  <si>
    <t>December</t>
  </si>
  <si>
    <t>050-17-000063</t>
  </si>
  <si>
    <t>Desilting and improvements of drains and culvert at 3rd B Cross Lalbhadur Nagar and surrounding area in ward no 50</t>
  </si>
  <si>
    <t>P3166</t>
  </si>
  <si>
    <t>Special Development works in ward No.21, 24, 50, 54, 58, 59, 72, 78, 110, 141, 188 and 197 (Rs.200 Lakhs per ward)</t>
  </si>
  <si>
    <t>050-18-000020</t>
  </si>
  <si>
    <t xml:space="preserve">Desilting and Improvements of drains culverts in 3rd Cross (Presidency School road) and surrounding area in Ward No.50 </t>
  </si>
  <si>
    <t>N Santhosh</t>
  </si>
  <si>
    <t>050-18-000016</t>
  </si>
  <si>
    <t xml:space="preserve">Desilting and Improvements of drains and culverts from 1st A Cross of 2nd main road up vivekananda park in Ward No.50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</si>
</sst>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tabSelected="1" topLeftCell="A34" workbookViewId="0">
      <selection activeCell="B44" sqref="B44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4" max="4" width="8.08984375" bestFit="1" customWidth="1"/>
    <col min="5" max="5" width="12.5429687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1748</v>
      </c>
      <c r="B2" s="6" t="s">
        <v>28</v>
      </c>
      <c r="C2" s="7">
        <v>43565</v>
      </c>
      <c r="D2" s="8">
        <v>50</v>
      </c>
      <c r="E2" s="9" t="s">
        <v>39</v>
      </c>
      <c r="F2" s="8" t="s">
        <v>40</v>
      </c>
      <c r="G2" s="9" t="s">
        <v>41</v>
      </c>
      <c r="H2" s="8" t="str">
        <f>"000093"</f>
        <v>000093</v>
      </c>
      <c r="I2" s="7">
        <v>43362</v>
      </c>
      <c r="J2" s="8" t="str">
        <f>"000135"</f>
        <v>000135</v>
      </c>
      <c r="K2" s="7">
        <v>43482</v>
      </c>
      <c r="L2" s="8" t="str">
        <f>"000201"</f>
        <v>000201</v>
      </c>
      <c r="M2" s="7">
        <v>43482</v>
      </c>
      <c r="N2" s="8">
        <v>17</v>
      </c>
      <c r="O2" s="8" t="str">
        <f>"000257"</f>
        <v>000257</v>
      </c>
      <c r="P2" s="7">
        <v>43564</v>
      </c>
      <c r="Q2" s="10">
        <v>16.606560000000002</v>
      </c>
      <c r="R2" s="10">
        <v>1.1827700000000001</v>
      </c>
      <c r="S2" s="10">
        <v>15.42379</v>
      </c>
      <c r="T2" s="8">
        <v>8</v>
      </c>
      <c r="U2" s="7">
        <v>43565</v>
      </c>
      <c r="V2" s="8">
        <v>123456789</v>
      </c>
      <c r="W2" s="9" t="s">
        <v>42</v>
      </c>
      <c r="X2" s="8" t="s">
        <v>32</v>
      </c>
      <c r="Y2" s="9" t="s">
        <v>33</v>
      </c>
      <c r="Z2" s="8" t="s">
        <v>43</v>
      </c>
      <c r="AA2" s="9" t="s">
        <v>44</v>
      </c>
      <c r="AB2" s="10">
        <f t="shared" ref="AB2:AB12" si="0">Q2/100</f>
        <v>0.16606560000000001</v>
      </c>
    </row>
    <row r="3" spans="1:28" s="4" customFormat="1" ht="13" x14ac:dyDescent="0.3">
      <c r="A3" s="5">
        <v>1749</v>
      </c>
      <c r="B3" s="6" t="s">
        <v>28</v>
      </c>
      <c r="C3" s="7">
        <v>43566</v>
      </c>
      <c r="D3" s="8">
        <v>50</v>
      </c>
      <c r="E3" s="9" t="s">
        <v>39</v>
      </c>
      <c r="F3" s="8" t="s">
        <v>45</v>
      </c>
      <c r="G3" s="9" t="s">
        <v>46</v>
      </c>
      <c r="H3" s="8" t="str">
        <f>"000084"</f>
        <v>000084</v>
      </c>
      <c r="I3" s="7">
        <v>43108</v>
      </c>
      <c r="J3" s="8" t="str">
        <f>"000146"</f>
        <v>000146</v>
      </c>
      <c r="K3" s="7">
        <v>43510</v>
      </c>
      <c r="L3" s="8" t="str">
        <f>"000217"</f>
        <v>000217</v>
      </c>
      <c r="M3" s="7">
        <v>43510</v>
      </c>
      <c r="N3" s="8">
        <v>17</v>
      </c>
      <c r="O3" s="8" t="str">
        <f>"000308"</f>
        <v>000308</v>
      </c>
      <c r="P3" s="7">
        <v>43565</v>
      </c>
      <c r="Q3" s="10">
        <v>9.4834200000000006</v>
      </c>
      <c r="R3" s="10">
        <v>0.35986000000000001</v>
      </c>
      <c r="S3" s="10">
        <v>9.1235599999999994</v>
      </c>
      <c r="T3" s="8">
        <v>16</v>
      </c>
      <c r="U3" s="7">
        <v>43566</v>
      </c>
      <c r="V3" s="8">
        <v>123456789</v>
      </c>
      <c r="W3" s="9" t="s">
        <v>47</v>
      </c>
      <c r="X3" s="8" t="s">
        <v>35</v>
      </c>
      <c r="Y3" s="9" t="s">
        <v>36</v>
      </c>
      <c r="Z3" s="8" t="s">
        <v>43</v>
      </c>
      <c r="AA3" s="9" t="s">
        <v>44</v>
      </c>
      <c r="AB3" s="10">
        <f t="shared" si="0"/>
        <v>9.4834200000000007E-2</v>
      </c>
    </row>
    <row r="4" spans="1:28" s="4" customFormat="1" ht="13" x14ac:dyDescent="0.3">
      <c r="A4" s="5">
        <v>1750</v>
      </c>
      <c r="B4" s="6" t="s">
        <v>28</v>
      </c>
      <c r="C4" s="7">
        <v>43580</v>
      </c>
      <c r="D4" s="8">
        <v>50</v>
      </c>
      <c r="E4" s="9" t="s">
        <v>39</v>
      </c>
      <c r="F4" s="8" t="s">
        <v>48</v>
      </c>
      <c r="G4" s="9" t="s">
        <v>49</v>
      </c>
      <c r="H4" s="8" t="str">
        <f>"000097"</f>
        <v>000097</v>
      </c>
      <c r="I4" s="7">
        <v>43119</v>
      </c>
      <c r="J4" s="8" t="str">
        <f>"000011"</f>
        <v>000011</v>
      </c>
      <c r="K4" s="7">
        <v>43598</v>
      </c>
      <c r="L4" s="8" t="str">
        <f>"000008"</f>
        <v>000008</v>
      </c>
      <c r="M4" s="7">
        <v>43599</v>
      </c>
      <c r="N4" s="8">
        <v>16</v>
      </c>
      <c r="O4" s="8" t="str">
        <f>"001841"</f>
        <v>001841</v>
      </c>
      <c r="P4" s="7">
        <v>43606</v>
      </c>
      <c r="Q4" s="10">
        <v>1.60625</v>
      </c>
      <c r="R4" s="10">
        <v>0.13092000000000001</v>
      </c>
      <c r="S4" s="10">
        <v>1.47533</v>
      </c>
      <c r="T4" s="8">
        <v>29</v>
      </c>
      <c r="U4" s="7">
        <v>43580</v>
      </c>
      <c r="V4" s="8">
        <v>9880801223</v>
      </c>
      <c r="W4" s="9" t="s">
        <v>50</v>
      </c>
      <c r="X4" s="8" t="s">
        <v>29</v>
      </c>
      <c r="Y4" s="9" t="s">
        <v>30</v>
      </c>
      <c r="Z4" s="8" t="s">
        <v>37</v>
      </c>
      <c r="AA4" s="9" t="s">
        <v>38</v>
      </c>
      <c r="AB4" s="10">
        <f t="shared" si="0"/>
        <v>1.60625E-2</v>
      </c>
    </row>
    <row r="5" spans="1:28" s="4" customFormat="1" ht="13" x14ac:dyDescent="0.3">
      <c r="A5" s="5">
        <v>1751</v>
      </c>
      <c r="B5" s="6" t="s">
        <v>28</v>
      </c>
      <c r="C5" s="7">
        <v>43580</v>
      </c>
      <c r="D5" s="8">
        <v>50</v>
      </c>
      <c r="E5" s="9" t="s">
        <v>39</v>
      </c>
      <c r="F5" s="8" t="s">
        <v>48</v>
      </c>
      <c r="G5" s="9" t="s">
        <v>49</v>
      </c>
      <c r="H5" s="8" t="str">
        <f>"000097"</f>
        <v>000097</v>
      </c>
      <c r="I5" s="7">
        <v>43119</v>
      </c>
      <c r="J5" s="8" t="str">
        <f>"000011"</f>
        <v>000011</v>
      </c>
      <c r="K5" s="7">
        <v>43598</v>
      </c>
      <c r="L5" s="8" t="str">
        <f>"000008"</f>
        <v>000008</v>
      </c>
      <c r="M5" s="7">
        <v>43599</v>
      </c>
      <c r="N5" s="8">
        <v>16</v>
      </c>
      <c r="O5" s="8" t="str">
        <f>"001841"</f>
        <v>001841</v>
      </c>
      <c r="P5" s="7">
        <v>43606</v>
      </c>
      <c r="Q5" s="10">
        <v>7.93926</v>
      </c>
      <c r="R5" s="10">
        <v>1.09046</v>
      </c>
      <c r="S5" s="10">
        <v>6.8487999999999998</v>
      </c>
      <c r="T5" s="8">
        <v>29</v>
      </c>
      <c r="U5" s="7">
        <v>43580</v>
      </c>
      <c r="V5" s="8">
        <v>9880801223</v>
      </c>
      <c r="W5" s="9" t="s">
        <v>50</v>
      </c>
      <c r="X5" s="8" t="s">
        <v>29</v>
      </c>
      <c r="Y5" s="9" t="s">
        <v>30</v>
      </c>
      <c r="Z5" s="8" t="s">
        <v>37</v>
      </c>
      <c r="AA5" s="9" t="s">
        <v>38</v>
      </c>
      <c r="AB5" s="10">
        <f t="shared" si="0"/>
        <v>7.9392599999999994E-2</v>
      </c>
    </row>
    <row r="6" spans="1:28" s="4" customFormat="1" ht="13" x14ac:dyDescent="0.3">
      <c r="A6" s="5">
        <v>1752</v>
      </c>
      <c r="B6" s="6" t="s">
        <v>28</v>
      </c>
      <c r="C6" s="7">
        <v>43580</v>
      </c>
      <c r="D6" s="8">
        <v>50</v>
      </c>
      <c r="E6" s="9" t="s">
        <v>39</v>
      </c>
      <c r="F6" s="8" t="s">
        <v>48</v>
      </c>
      <c r="G6" s="9" t="s">
        <v>49</v>
      </c>
      <c r="H6" s="8" t="str">
        <f>"000097"</f>
        <v>000097</v>
      </c>
      <c r="I6" s="7">
        <v>43119</v>
      </c>
      <c r="J6" s="8" t="str">
        <f>"000011"</f>
        <v>000011</v>
      </c>
      <c r="K6" s="7">
        <v>43598</v>
      </c>
      <c r="L6" s="8" t="str">
        <f>"000008"</f>
        <v>000008</v>
      </c>
      <c r="M6" s="7">
        <v>43599</v>
      </c>
      <c r="N6" s="8">
        <v>16</v>
      </c>
      <c r="O6" s="8" t="str">
        <f>"001841"</f>
        <v>001841</v>
      </c>
      <c r="P6" s="7">
        <v>43606</v>
      </c>
      <c r="Q6" s="10">
        <v>7.93926</v>
      </c>
      <c r="R6" s="10">
        <v>1.1032599999999999</v>
      </c>
      <c r="S6" s="10">
        <v>6.8360000000000003</v>
      </c>
      <c r="T6" s="8">
        <v>29</v>
      </c>
      <c r="U6" s="7">
        <v>43580</v>
      </c>
      <c r="V6" s="8">
        <v>9880801223</v>
      </c>
      <c r="W6" s="9" t="s">
        <v>50</v>
      </c>
      <c r="X6" s="8" t="s">
        <v>29</v>
      </c>
      <c r="Y6" s="9" t="s">
        <v>30</v>
      </c>
      <c r="Z6" s="8" t="s">
        <v>37</v>
      </c>
      <c r="AA6" s="9" t="s">
        <v>38</v>
      </c>
      <c r="AB6" s="10">
        <f t="shared" si="0"/>
        <v>7.9392599999999994E-2</v>
      </c>
    </row>
    <row r="7" spans="1:28" s="4" customFormat="1" ht="13" x14ac:dyDescent="0.3">
      <c r="A7" s="5">
        <v>1753</v>
      </c>
      <c r="B7" s="6" t="s">
        <v>28</v>
      </c>
      <c r="C7" s="7">
        <v>43582</v>
      </c>
      <c r="D7" s="8">
        <v>50</v>
      </c>
      <c r="E7" s="9" t="s">
        <v>39</v>
      </c>
      <c r="F7" s="8" t="s">
        <v>51</v>
      </c>
      <c r="G7" s="9" t="s">
        <v>52</v>
      </c>
      <c r="H7" s="8" t="str">
        <f>"000120"</f>
        <v>000120</v>
      </c>
      <c r="I7" s="7">
        <v>42840</v>
      </c>
      <c r="J7" s="8" t="str">
        <f>"000249"</f>
        <v>000249</v>
      </c>
      <c r="K7" s="7">
        <v>43519</v>
      </c>
      <c r="L7" s="8" t="str">
        <f>"000248"</f>
        <v>000248</v>
      </c>
      <c r="M7" s="7">
        <v>43519</v>
      </c>
      <c r="N7" s="8">
        <v>16</v>
      </c>
      <c r="O7" s="8" t="str">
        <f>"001139"</f>
        <v>001139</v>
      </c>
      <c r="P7" s="7">
        <v>43581</v>
      </c>
      <c r="Q7" s="10">
        <v>1.3513299999999999</v>
      </c>
      <c r="R7" s="10">
        <v>0.12187000000000001</v>
      </c>
      <c r="S7" s="10">
        <v>1.22946</v>
      </c>
      <c r="T7" s="8">
        <v>32</v>
      </c>
      <c r="U7" s="7">
        <v>43582</v>
      </c>
      <c r="V7" s="8">
        <v>7892710027</v>
      </c>
      <c r="W7" s="9" t="s">
        <v>53</v>
      </c>
      <c r="X7" s="8" t="s">
        <v>29</v>
      </c>
      <c r="Y7" s="9" t="s">
        <v>30</v>
      </c>
      <c r="Z7" s="8" t="s">
        <v>37</v>
      </c>
      <c r="AA7" s="9" t="s">
        <v>38</v>
      </c>
      <c r="AB7" s="10">
        <f t="shared" si="0"/>
        <v>1.3513299999999999E-2</v>
      </c>
    </row>
    <row r="8" spans="1:28" s="4" customFormat="1" ht="13" x14ac:dyDescent="0.3">
      <c r="A8" s="5">
        <v>1754</v>
      </c>
      <c r="B8" s="6" t="s">
        <v>28</v>
      </c>
      <c r="C8" s="7">
        <v>43582</v>
      </c>
      <c r="D8" s="8">
        <v>50</v>
      </c>
      <c r="E8" s="9" t="s">
        <v>39</v>
      </c>
      <c r="F8" s="8" t="s">
        <v>51</v>
      </c>
      <c r="G8" s="9" t="s">
        <v>52</v>
      </c>
      <c r="H8" s="8" t="str">
        <f>"000120"</f>
        <v>000120</v>
      </c>
      <c r="I8" s="7">
        <v>42840</v>
      </c>
      <c r="J8" s="8" t="str">
        <f>"000249"</f>
        <v>000249</v>
      </c>
      <c r="K8" s="7">
        <v>43519</v>
      </c>
      <c r="L8" s="8" t="str">
        <f>"000248"</f>
        <v>000248</v>
      </c>
      <c r="M8" s="7">
        <v>43519</v>
      </c>
      <c r="N8" s="8">
        <v>16</v>
      </c>
      <c r="O8" s="8" t="str">
        <f>"001139"</f>
        <v>001139</v>
      </c>
      <c r="P8" s="7">
        <v>43581</v>
      </c>
      <c r="Q8" s="10">
        <v>15.83403</v>
      </c>
      <c r="R8" s="10">
        <v>2.2231399999999999</v>
      </c>
      <c r="S8" s="10">
        <v>13.610889999999999</v>
      </c>
      <c r="T8" s="8">
        <v>32</v>
      </c>
      <c r="U8" s="7">
        <v>43582</v>
      </c>
      <c r="V8" s="8">
        <v>7892710027</v>
      </c>
      <c r="W8" s="9" t="s">
        <v>53</v>
      </c>
      <c r="X8" s="8" t="s">
        <v>29</v>
      </c>
      <c r="Y8" s="9" t="s">
        <v>30</v>
      </c>
      <c r="Z8" s="8" t="s">
        <v>37</v>
      </c>
      <c r="AA8" s="9" t="s">
        <v>38</v>
      </c>
      <c r="AB8" s="10">
        <f t="shared" si="0"/>
        <v>0.15834029999999999</v>
      </c>
    </row>
    <row r="9" spans="1:28" s="4" customFormat="1" ht="13" x14ac:dyDescent="0.3">
      <c r="A9" s="5">
        <v>1755</v>
      </c>
      <c r="B9" s="6" t="s">
        <v>34</v>
      </c>
      <c r="C9" s="7">
        <v>43591</v>
      </c>
      <c r="D9" s="8">
        <v>50</v>
      </c>
      <c r="E9" s="9" t="s">
        <v>39</v>
      </c>
      <c r="F9" s="8" t="s">
        <v>63</v>
      </c>
      <c r="G9" s="9" t="s">
        <v>64</v>
      </c>
      <c r="H9" s="8" t="str">
        <f>"000239"</f>
        <v>000239</v>
      </c>
      <c r="I9" s="7">
        <v>43528</v>
      </c>
      <c r="J9" s="8" t="str">
        <f>"000149"</f>
        <v>000149</v>
      </c>
      <c r="K9" s="7">
        <v>43528</v>
      </c>
      <c r="L9" s="8" t="str">
        <f>"000221"</f>
        <v>000221</v>
      </c>
      <c r="M9" s="7">
        <v>43528</v>
      </c>
      <c r="N9" s="8">
        <v>18</v>
      </c>
      <c r="O9" s="8" t="str">
        <f>"001100"</f>
        <v>001100</v>
      </c>
      <c r="P9" s="7">
        <v>43581</v>
      </c>
      <c r="Q9" s="10">
        <v>15</v>
      </c>
      <c r="R9" s="10">
        <v>0</v>
      </c>
      <c r="S9" s="10">
        <v>15</v>
      </c>
      <c r="T9" s="8">
        <v>35</v>
      </c>
      <c r="U9" s="7">
        <v>43591</v>
      </c>
      <c r="V9" s="8">
        <v>123456789</v>
      </c>
      <c r="W9" s="9" t="s">
        <v>65</v>
      </c>
      <c r="X9" s="8" t="s">
        <v>66</v>
      </c>
      <c r="Y9" s="9" t="s">
        <v>67</v>
      </c>
      <c r="Z9" s="8" t="s">
        <v>43</v>
      </c>
      <c r="AA9" s="9" t="s">
        <v>44</v>
      </c>
      <c r="AB9" s="10">
        <f t="shared" si="0"/>
        <v>0.15</v>
      </c>
    </row>
    <row r="10" spans="1:28" s="4" customFormat="1" ht="13" x14ac:dyDescent="0.3">
      <c r="A10" s="5">
        <v>1756</v>
      </c>
      <c r="B10" s="6" t="s">
        <v>34</v>
      </c>
      <c r="C10" s="7">
        <v>43603</v>
      </c>
      <c r="D10" s="8">
        <v>50</v>
      </c>
      <c r="E10" s="9" t="s">
        <v>39</v>
      </c>
      <c r="F10" s="8" t="s">
        <v>68</v>
      </c>
      <c r="G10" s="9" t="s">
        <v>69</v>
      </c>
      <c r="H10" s="8" t="str">
        <f>"000075"</f>
        <v>000075</v>
      </c>
      <c r="I10" s="7">
        <v>42826</v>
      </c>
      <c r="J10" s="8" t="str">
        <f>"000004"</f>
        <v>000004</v>
      </c>
      <c r="K10" s="7">
        <v>42939</v>
      </c>
      <c r="L10" s="8" t="str">
        <f>"000005"</f>
        <v>000005</v>
      </c>
      <c r="M10" s="7">
        <v>42939</v>
      </c>
      <c r="N10" s="8">
        <v>16</v>
      </c>
      <c r="O10" s="8" t="str">
        <f>"001727"</f>
        <v>001727</v>
      </c>
      <c r="P10" s="7">
        <v>43602</v>
      </c>
      <c r="Q10" s="10">
        <v>4.7012799999999997</v>
      </c>
      <c r="R10" s="10">
        <v>0.32128000000000001</v>
      </c>
      <c r="S10" s="10">
        <v>4.38</v>
      </c>
      <c r="T10" s="8">
        <v>50</v>
      </c>
      <c r="U10" s="7">
        <v>43603</v>
      </c>
      <c r="V10" s="8">
        <v>8095704478</v>
      </c>
      <c r="W10" s="9" t="s">
        <v>70</v>
      </c>
      <c r="X10" s="8" t="s">
        <v>32</v>
      </c>
      <c r="Y10" s="9" t="s">
        <v>33</v>
      </c>
      <c r="Z10" s="8" t="s">
        <v>43</v>
      </c>
      <c r="AA10" s="9" t="s">
        <v>44</v>
      </c>
      <c r="AB10" s="10">
        <f t="shared" si="0"/>
        <v>4.7012799999999993E-2</v>
      </c>
    </row>
    <row r="11" spans="1:28" s="4" customFormat="1" ht="13" x14ac:dyDescent="0.3">
      <c r="A11" s="5">
        <v>1757</v>
      </c>
      <c r="B11" s="6" t="s">
        <v>34</v>
      </c>
      <c r="C11" s="7">
        <v>43606</v>
      </c>
      <c r="D11" s="8">
        <v>50</v>
      </c>
      <c r="E11" s="9" t="s">
        <v>39</v>
      </c>
      <c r="F11" s="8" t="s">
        <v>48</v>
      </c>
      <c r="G11" s="9" t="s">
        <v>49</v>
      </c>
      <c r="H11" s="8" t="str">
        <f>"000097"</f>
        <v>000097</v>
      </c>
      <c r="I11" s="7">
        <v>43119</v>
      </c>
      <c r="J11" s="8" t="str">
        <f>"000011"</f>
        <v>000011</v>
      </c>
      <c r="K11" s="7">
        <v>43598</v>
      </c>
      <c r="L11" s="8" t="str">
        <f>"000008"</f>
        <v>000008</v>
      </c>
      <c r="M11" s="7">
        <v>43599</v>
      </c>
      <c r="N11" s="8">
        <v>16</v>
      </c>
      <c r="O11" s="8" t="str">
        <f>"001841"</f>
        <v>001841</v>
      </c>
      <c r="P11" s="7">
        <v>43606</v>
      </c>
      <c r="Q11" s="10">
        <v>4.76356</v>
      </c>
      <c r="R11" s="10">
        <v>0.64273000000000002</v>
      </c>
      <c r="S11" s="10">
        <v>4.1208299999999998</v>
      </c>
      <c r="T11" s="8">
        <v>55</v>
      </c>
      <c r="U11" s="7">
        <v>43606</v>
      </c>
      <c r="V11" s="8">
        <v>9880801223</v>
      </c>
      <c r="W11" s="9" t="s">
        <v>50</v>
      </c>
      <c r="X11" s="8" t="s">
        <v>29</v>
      </c>
      <c r="Y11" s="9" t="s">
        <v>30</v>
      </c>
      <c r="Z11" s="8" t="s">
        <v>37</v>
      </c>
      <c r="AA11" s="9" t="s">
        <v>38</v>
      </c>
      <c r="AB11" s="10">
        <f t="shared" si="0"/>
        <v>4.76356E-2</v>
      </c>
    </row>
    <row r="12" spans="1:28" s="4" customFormat="1" ht="13" x14ac:dyDescent="0.3">
      <c r="A12" s="5">
        <v>1758</v>
      </c>
      <c r="B12" s="6" t="s">
        <v>34</v>
      </c>
      <c r="C12" s="7">
        <v>43615</v>
      </c>
      <c r="D12" s="8">
        <v>50</v>
      </c>
      <c r="E12" s="9" t="s">
        <v>39</v>
      </c>
      <c r="F12" s="8" t="s">
        <v>71</v>
      </c>
      <c r="G12" s="9" t="s">
        <v>72</v>
      </c>
      <c r="H12" s="8" t="str">
        <f>"000043"</f>
        <v>000043</v>
      </c>
      <c r="I12" s="7">
        <v>42916</v>
      </c>
      <c r="J12" s="8" t="str">
        <f>"000016"</f>
        <v>000016</v>
      </c>
      <c r="K12" s="7">
        <v>43063</v>
      </c>
      <c r="L12" s="8" t="str">
        <f>"000026"</f>
        <v>000026</v>
      </c>
      <c r="M12" s="7">
        <v>43063</v>
      </c>
      <c r="N12" s="8">
        <v>17</v>
      </c>
      <c r="O12" s="8" t="str">
        <f>"002248"</f>
        <v>002248</v>
      </c>
      <c r="P12" s="7">
        <v>43613</v>
      </c>
      <c r="Q12" s="10">
        <v>9.7916100000000004</v>
      </c>
      <c r="R12" s="10">
        <v>1.4716100000000001</v>
      </c>
      <c r="S12" s="10">
        <v>8.32</v>
      </c>
      <c r="T12" s="8">
        <v>65</v>
      </c>
      <c r="U12" s="7">
        <v>43615</v>
      </c>
      <c r="V12" s="8">
        <v>123456789</v>
      </c>
      <c r="W12" s="9" t="s">
        <v>56</v>
      </c>
      <c r="X12" s="8" t="s">
        <v>32</v>
      </c>
      <c r="Y12" s="9" t="s">
        <v>33</v>
      </c>
      <c r="Z12" s="8" t="s">
        <v>43</v>
      </c>
      <c r="AA12" s="9" t="s">
        <v>44</v>
      </c>
      <c r="AB12" s="10">
        <f t="shared" si="0"/>
        <v>9.7916100000000006E-2</v>
      </c>
    </row>
    <row r="13" spans="1:28" s="4" customFormat="1" ht="13" x14ac:dyDescent="0.3">
      <c r="A13" s="5">
        <v>1759</v>
      </c>
      <c r="B13" s="6" t="s">
        <v>31</v>
      </c>
      <c r="C13" s="7">
        <v>43628</v>
      </c>
      <c r="D13" s="8">
        <v>50</v>
      </c>
      <c r="E13" s="9" t="s">
        <v>39</v>
      </c>
      <c r="F13" s="8" t="s">
        <v>54</v>
      </c>
      <c r="G13" s="9" t="s">
        <v>55</v>
      </c>
      <c r="H13" s="8" t="str">
        <f>"000047"</f>
        <v>000047</v>
      </c>
      <c r="I13" s="7">
        <v>42916</v>
      </c>
      <c r="J13" s="8" t="str">
        <f>"000020"</f>
        <v>000020</v>
      </c>
      <c r="K13" s="7">
        <v>43063</v>
      </c>
      <c r="L13" s="8" t="str">
        <f>"000022"</f>
        <v>000022</v>
      </c>
      <c r="M13" s="7">
        <v>43063</v>
      </c>
      <c r="N13" s="8">
        <v>17</v>
      </c>
      <c r="O13" s="8" t="str">
        <f>"002418"</f>
        <v>002418</v>
      </c>
      <c r="P13" s="7">
        <v>43622</v>
      </c>
      <c r="Q13" s="10">
        <v>9.8521400000000003</v>
      </c>
      <c r="R13" s="10">
        <v>1.48214</v>
      </c>
      <c r="S13" s="10">
        <v>8.3699999999999992</v>
      </c>
      <c r="T13" s="8">
        <v>76</v>
      </c>
      <c r="U13" s="7">
        <v>43628</v>
      </c>
      <c r="V13" s="8">
        <v>123456789</v>
      </c>
      <c r="W13" s="9" t="s">
        <v>56</v>
      </c>
      <c r="X13" s="8" t="s">
        <v>32</v>
      </c>
      <c r="Y13" s="9" t="s">
        <v>33</v>
      </c>
      <c r="Z13" s="8" t="s">
        <v>43</v>
      </c>
      <c r="AA13" s="9" t="s">
        <v>44</v>
      </c>
      <c r="AB13" s="10">
        <v>9.8521400000000009E-2</v>
      </c>
    </row>
    <row r="14" spans="1:28" s="4" customFormat="1" ht="13" x14ac:dyDescent="0.3">
      <c r="A14" s="5">
        <v>1760</v>
      </c>
      <c r="B14" s="6" t="s">
        <v>31</v>
      </c>
      <c r="C14" s="7">
        <v>43628</v>
      </c>
      <c r="D14" s="8">
        <v>50</v>
      </c>
      <c r="E14" s="9" t="s">
        <v>39</v>
      </c>
      <c r="F14" s="8" t="s">
        <v>57</v>
      </c>
      <c r="G14" s="9" t="s">
        <v>58</v>
      </c>
      <c r="H14" s="8" t="str">
        <f>"000011"</f>
        <v>000011</v>
      </c>
      <c r="I14" s="7">
        <v>42992</v>
      </c>
      <c r="J14" s="8" t="str">
        <f>"000019"</f>
        <v>000019</v>
      </c>
      <c r="K14" s="7">
        <v>43063</v>
      </c>
      <c r="L14" s="8" t="str">
        <f>"000023"</f>
        <v>000023</v>
      </c>
      <c r="M14" s="7">
        <v>43063</v>
      </c>
      <c r="N14" s="8">
        <v>17</v>
      </c>
      <c r="O14" s="8" t="str">
        <f>"002419"</f>
        <v>002419</v>
      </c>
      <c r="P14" s="7">
        <v>43622</v>
      </c>
      <c r="Q14" s="10">
        <v>4.9440299999999997</v>
      </c>
      <c r="R14" s="10">
        <v>0.74402999999999997</v>
      </c>
      <c r="S14" s="10">
        <v>4.2</v>
      </c>
      <c r="T14" s="8">
        <v>76</v>
      </c>
      <c r="U14" s="7">
        <v>43628</v>
      </c>
      <c r="V14" s="8">
        <v>123456789</v>
      </c>
      <c r="W14" s="9" t="s">
        <v>56</v>
      </c>
      <c r="X14" s="8" t="s">
        <v>32</v>
      </c>
      <c r="Y14" s="9" t="s">
        <v>33</v>
      </c>
      <c r="Z14" s="8" t="s">
        <v>43</v>
      </c>
      <c r="AA14" s="9" t="s">
        <v>44</v>
      </c>
      <c r="AB14" s="10">
        <v>4.94403E-2</v>
      </c>
    </row>
    <row r="15" spans="1:28" s="4" customFormat="1" ht="13" x14ac:dyDescent="0.3">
      <c r="A15" s="5">
        <v>1761</v>
      </c>
      <c r="B15" s="6" t="s">
        <v>31</v>
      </c>
      <c r="C15" s="7">
        <v>43628</v>
      </c>
      <c r="D15" s="8">
        <v>50</v>
      </c>
      <c r="E15" s="9" t="s">
        <v>39</v>
      </c>
      <c r="F15" s="8" t="s">
        <v>59</v>
      </c>
      <c r="G15" s="9" t="s">
        <v>60</v>
      </c>
      <c r="H15" s="8" t="str">
        <f>"000045"</f>
        <v>000045</v>
      </c>
      <c r="I15" s="7">
        <v>42916</v>
      </c>
      <c r="J15" s="8" t="str">
        <f>"000018"</f>
        <v>000018</v>
      </c>
      <c r="K15" s="7">
        <v>43063</v>
      </c>
      <c r="L15" s="8" t="str">
        <f>"000024"</f>
        <v>000024</v>
      </c>
      <c r="M15" s="7">
        <v>43063</v>
      </c>
      <c r="N15" s="8">
        <v>17</v>
      </c>
      <c r="O15" s="8" t="str">
        <f>"002420"</f>
        <v>002420</v>
      </c>
      <c r="P15" s="7">
        <v>43622</v>
      </c>
      <c r="Q15" s="10">
        <v>9.89358</v>
      </c>
      <c r="R15" s="10">
        <v>1.4935799999999999</v>
      </c>
      <c r="S15" s="10">
        <v>8.4</v>
      </c>
      <c r="T15" s="8">
        <v>76</v>
      </c>
      <c r="U15" s="7">
        <v>43628</v>
      </c>
      <c r="V15" s="8">
        <v>123456789</v>
      </c>
      <c r="W15" s="9" t="s">
        <v>56</v>
      </c>
      <c r="X15" s="8" t="s">
        <v>32</v>
      </c>
      <c r="Y15" s="9" t="s">
        <v>33</v>
      </c>
      <c r="Z15" s="8" t="s">
        <v>43</v>
      </c>
      <c r="AA15" s="9" t="s">
        <v>44</v>
      </c>
      <c r="AB15" s="10">
        <v>9.8935800000000004E-2</v>
      </c>
    </row>
    <row r="16" spans="1:28" s="4" customFormat="1" ht="13" x14ac:dyDescent="0.3">
      <c r="A16" s="5">
        <v>1762</v>
      </c>
      <c r="B16" s="6" t="s">
        <v>31</v>
      </c>
      <c r="C16" s="7">
        <v>43628</v>
      </c>
      <c r="D16" s="8">
        <v>50</v>
      </c>
      <c r="E16" s="9" t="s">
        <v>39</v>
      </c>
      <c r="F16" s="8" t="s">
        <v>61</v>
      </c>
      <c r="G16" s="9" t="s">
        <v>62</v>
      </c>
      <c r="H16" s="8" t="str">
        <f>"000044"</f>
        <v>000044</v>
      </c>
      <c r="I16" s="7">
        <v>42916</v>
      </c>
      <c r="J16" s="8" t="str">
        <f>"000017"</f>
        <v>000017</v>
      </c>
      <c r="K16" s="7">
        <v>43063</v>
      </c>
      <c r="L16" s="8" t="str">
        <f>"000025"</f>
        <v>000025</v>
      </c>
      <c r="M16" s="7">
        <v>43063</v>
      </c>
      <c r="N16" s="8">
        <v>17</v>
      </c>
      <c r="O16" s="8" t="str">
        <f>"002421"</f>
        <v>002421</v>
      </c>
      <c r="P16" s="7">
        <v>43622</v>
      </c>
      <c r="Q16" s="10">
        <v>4.9459</v>
      </c>
      <c r="R16" s="10">
        <v>0.74590000000000001</v>
      </c>
      <c r="S16" s="10">
        <v>4.2</v>
      </c>
      <c r="T16" s="8">
        <v>76</v>
      </c>
      <c r="U16" s="7">
        <v>43628</v>
      </c>
      <c r="V16" s="8">
        <v>123456789</v>
      </c>
      <c r="W16" s="9" t="s">
        <v>56</v>
      </c>
      <c r="X16" s="8" t="s">
        <v>32</v>
      </c>
      <c r="Y16" s="9" t="s">
        <v>33</v>
      </c>
      <c r="Z16" s="8" t="s">
        <v>43</v>
      </c>
      <c r="AA16" s="9" t="s">
        <v>44</v>
      </c>
      <c r="AB16" s="10">
        <v>4.9459000000000003E-2</v>
      </c>
    </row>
    <row r="17" spans="1:28" s="4" customFormat="1" ht="13" x14ac:dyDescent="0.3">
      <c r="A17" s="5">
        <v>1763</v>
      </c>
      <c r="B17" s="6" t="s">
        <v>73</v>
      </c>
      <c r="C17" s="7">
        <v>43654</v>
      </c>
      <c r="D17" s="8">
        <v>50</v>
      </c>
      <c r="E17" s="9" t="s">
        <v>39</v>
      </c>
      <c r="F17" s="8" t="s">
        <v>51</v>
      </c>
      <c r="G17" s="11" t="s">
        <v>52</v>
      </c>
      <c r="H17" s="8" t="str">
        <f>"000120"</f>
        <v>000120</v>
      </c>
      <c r="I17" s="7">
        <v>42840</v>
      </c>
      <c r="J17" s="8" t="str">
        <f>"000106"</f>
        <v>000106</v>
      </c>
      <c r="K17" s="7">
        <v>43753</v>
      </c>
      <c r="L17" s="8" t="str">
        <f>"000106"</f>
        <v>000106</v>
      </c>
      <c r="M17" s="7">
        <v>43753</v>
      </c>
      <c r="N17" s="8">
        <v>16</v>
      </c>
      <c r="O17" s="8" t="str">
        <f>"005945"</f>
        <v>005945</v>
      </c>
      <c r="P17" s="7">
        <v>43763</v>
      </c>
      <c r="Q17" s="12">
        <v>7.56731</v>
      </c>
      <c r="R17" s="12">
        <v>0.99909000000000003</v>
      </c>
      <c r="S17" s="12">
        <v>6.5682200000000002</v>
      </c>
      <c r="T17" s="8">
        <v>109</v>
      </c>
      <c r="U17" s="7">
        <v>43654</v>
      </c>
      <c r="V17" s="8">
        <v>7892710027</v>
      </c>
      <c r="W17" s="11" t="s">
        <v>53</v>
      </c>
      <c r="X17" s="8" t="s">
        <v>29</v>
      </c>
      <c r="Y17" s="11" t="s">
        <v>30</v>
      </c>
      <c r="Z17" s="8" t="s">
        <v>37</v>
      </c>
      <c r="AA17" s="11" t="s">
        <v>38</v>
      </c>
      <c r="AB17" s="12">
        <f t="shared" ref="AB17:AB37" si="1">Q17/100</f>
        <v>7.5673099999999993E-2</v>
      </c>
    </row>
    <row r="18" spans="1:28" s="4" customFormat="1" ht="13" x14ac:dyDescent="0.3">
      <c r="A18" s="5">
        <v>1764</v>
      </c>
      <c r="B18" s="6" t="s">
        <v>73</v>
      </c>
      <c r="C18" s="7">
        <v>43668</v>
      </c>
      <c r="D18" s="8">
        <v>50</v>
      </c>
      <c r="E18" s="9" t="s">
        <v>39</v>
      </c>
      <c r="F18" s="8" t="s">
        <v>74</v>
      </c>
      <c r="G18" s="11" t="s">
        <v>75</v>
      </c>
      <c r="H18" s="8" t="str">
        <f>"000146"</f>
        <v>000146</v>
      </c>
      <c r="I18" s="7">
        <v>43402</v>
      </c>
      <c r="J18" s="8" t="str">
        <f>"000019"</f>
        <v>000019</v>
      </c>
      <c r="K18" s="7">
        <v>43602</v>
      </c>
      <c r="L18" s="8" t="str">
        <f>"000032"</f>
        <v>000032</v>
      </c>
      <c r="M18" s="7">
        <v>43602</v>
      </c>
      <c r="N18" s="8">
        <v>18</v>
      </c>
      <c r="O18" s="8" t="str">
        <f>"003736"</f>
        <v>003736</v>
      </c>
      <c r="P18" s="7">
        <v>43664</v>
      </c>
      <c r="Q18" s="12">
        <v>19.38945</v>
      </c>
      <c r="R18" s="12">
        <v>0.94408999999999998</v>
      </c>
      <c r="S18" s="12">
        <v>18.445360000000001</v>
      </c>
      <c r="T18" s="8">
        <v>119</v>
      </c>
      <c r="U18" s="7">
        <v>43668</v>
      </c>
      <c r="V18" s="8">
        <v>9902704696</v>
      </c>
      <c r="W18" s="11" t="s">
        <v>56</v>
      </c>
      <c r="X18" s="8" t="s">
        <v>76</v>
      </c>
      <c r="Y18" s="11" t="s">
        <v>77</v>
      </c>
      <c r="Z18" s="8" t="s">
        <v>43</v>
      </c>
      <c r="AA18" s="11" t="s">
        <v>44</v>
      </c>
      <c r="AB18" s="12">
        <f t="shared" si="1"/>
        <v>0.1938945</v>
      </c>
    </row>
    <row r="19" spans="1:28" s="4" customFormat="1" ht="13" x14ac:dyDescent="0.3">
      <c r="A19" s="5">
        <v>1765</v>
      </c>
      <c r="B19" s="6" t="s">
        <v>73</v>
      </c>
      <c r="C19" s="7">
        <v>43669</v>
      </c>
      <c r="D19" s="8">
        <v>50</v>
      </c>
      <c r="E19" s="9" t="s">
        <v>39</v>
      </c>
      <c r="F19" s="8" t="s">
        <v>78</v>
      </c>
      <c r="G19" s="11" t="s">
        <v>79</v>
      </c>
      <c r="H19" s="8" t="str">
        <f>"000075"</f>
        <v>000075</v>
      </c>
      <c r="I19" s="7">
        <v>42785</v>
      </c>
      <c r="J19" s="8" t="str">
        <f>"000035"</f>
        <v>000035</v>
      </c>
      <c r="K19" s="7">
        <v>43095</v>
      </c>
      <c r="L19" s="8" t="str">
        <f>"000061"</f>
        <v>000061</v>
      </c>
      <c r="M19" s="7">
        <v>43144</v>
      </c>
      <c r="N19" s="8">
        <v>13</v>
      </c>
      <c r="O19" s="8" t="str">
        <f>"003665"</f>
        <v>003665</v>
      </c>
      <c r="P19" s="7">
        <v>43664</v>
      </c>
      <c r="Q19" s="12">
        <v>49.211770000000001</v>
      </c>
      <c r="R19" s="12">
        <v>5.9546599999999996</v>
      </c>
      <c r="S19" s="12">
        <v>43.257109999999997</v>
      </c>
      <c r="T19" s="8">
        <v>122</v>
      </c>
      <c r="U19" s="7">
        <v>43669</v>
      </c>
      <c r="V19" s="8">
        <v>123456789</v>
      </c>
      <c r="W19" s="11" t="s">
        <v>80</v>
      </c>
      <c r="X19" s="8" t="s">
        <v>81</v>
      </c>
      <c r="Y19" s="11" t="s">
        <v>82</v>
      </c>
      <c r="Z19" s="8" t="s">
        <v>43</v>
      </c>
      <c r="AA19" s="11" t="s">
        <v>44</v>
      </c>
      <c r="AB19" s="12">
        <f t="shared" si="1"/>
        <v>0.49211769999999999</v>
      </c>
    </row>
    <row r="20" spans="1:28" s="4" customFormat="1" ht="13" x14ac:dyDescent="0.3">
      <c r="A20" s="5">
        <v>1766</v>
      </c>
      <c r="B20" s="6" t="s">
        <v>73</v>
      </c>
      <c r="C20" s="7">
        <v>43669</v>
      </c>
      <c r="D20" s="8">
        <v>50</v>
      </c>
      <c r="E20" s="9" t="s">
        <v>39</v>
      </c>
      <c r="F20" s="8" t="s">
        <v>83</v>
      </c>
      <c r="G20" s="11" t="s">
        <v>84</v>
      </c>
      <c r="H20" s="8" t="str">
        <f>"000076"</f>
        <v>000076</v>
      </c>
      <c r="I20" s="7">
        <v>42054</v>
      </c>
      <c r="J20" s="8" t="str">
        <f>"000034"</f>
        <v>000034</v>
      </c>
      <c r="K20" s="7">
        <v>43095</v>
      </c>
      <c r="L20" s="8" t="str">
        <f>"000062"</f>
        <v>000062</v>
      </c>
      <c r="M20" s="7">
        <v>43144</v>
      </c>
      <c r="N20" s="8">
        <v>13</v>
      </c>
      <c r="O20" s="8" t="str">
        <f>"003666"</f>
        <v>003666</v>
      </c>
      <c r="P20" s="7">
        <v>43664</v>
      </c>
      <c r="Q20" s="12">
        <v>48.561689999999999</v>
      </c>
      <c r="R20" s="12">
        <v>5.8759899999999998</v>
      </c>
      <c r="S20" s="12">
        <v>42.685699999999997</v>
      </c>
      <c r="T20" s="8">
        <v>122</v>
      </c>
      <c r="U20" s="7">
        <v>43669</v>
      </c>
      <c r="V20" s="8">
        <v>123456789</v>
      </c>
      <c r="W20" s="11" t="s">
        <v>80</v>
      </c>
      <c r="X20" s="8" t="s">
        <v>81</v>
      </c>
      <c r="Y20" s="11" t="s">
        <v>82</v>
      </c>
      <c r="Z20" s="8" t="s">
        <v>43</v>
      </c>
      <c r="AA20" s="11" t="s">
        <v>44</v>
      </c>
      <c r="AB20" s="12">
        <f t="shared" si="1"/>
        <v>0.48561689999999996</v>
      </c>
    </row>
    <row r="21" spans="1:28" s="4" customFormat="1" ht="13" x14ac:dyDescent="0.3">
      <c r="A21" s="5">
        <v>1767</v>
      </c>
      <c r="B21" s="6" t="s">
        <v>73</v>
      </c>
      <c r="C21" s="7">
        <v>43677</v>
      </c>
      <c r="D21" s="8">
        <v>50</v>
      </c>
      <c r="E21" s="9" t="s">
        <v>39</v>
      </c>
      <c r="F21" s="8" t="s">
        <v>85</v>
      </c>
      <c r="G21" s="11" t="s">
        <v>86</v>
      </c>
      <c r="H21" s="8" t="str">
        <f>"000075"</f>
        <v>000075</v>
      </c>
      <c r="I21" s="7">
        <v>43086</v>
      </c>
      <c r="J21" s="8" t="str">
        <f>"000050"</f>
        <v>000050</v>
      </c>
      <c r="K21" s="7">
        <v>43158</v>
      </c>
      <c r="L21" s="8" t="str">
        <f>"000068"</f>
        <v>000068</v>
      </c>
      <c r="M21" s="7">
        <v>43158</v>
      </c>
      <c r="N21" s="8">
        <v>17</v>
      </c>
      <c r="O21" s="8" t="str">
        <f>"004062"</f>
        <v>004062</v>
      </c>
      <c r="P21" s="7">
        <v>43672</v>
      </c>
      <c r="Q21" s="12">
        <v>4.9435500000000001</v>
      </c>
      <c r="R21" s="12">
        <v>0.28111999999999998</v>
      </c>
      <c r="S21" s="12">
        <v>4.6624299999999996</v>
      </c>
      <c r="T21" s="8">
        <v>135</v>
      </c>
      <c r="U21" s="7">
        <v>43677</v>
      </c>
      <c r="V21" s="8">
        <v>9902704696</v>
      </c>
      <c r="W21" s="11" t="s">
        <v>87</v>
      </c>
      <c r="X21" s="8" t="s">
        <v>32</v>
      </c>
      <c r="Y21" s="11" t="s">
        <v>33</v>
      </c>
      <c r="Z21" s="8" t="s">
        <v>43</v>
      </c>
      <c r="AA21" s="11" t="s">
        <v>44</v>
      </c>
      <c r="AB21" s="12">
        <f t="shared" si="1"/>
        <v>4.94355E-2</v>
      </c>
    </row>
    <row r="22" spans="1:28" s="4" customFormat="1" ht="13" x14ac:dyDescent="0.3">
      <c r="A22" s="5">
        <v>1768</v>
      </c>
      <c r="B22" s="6" t="s">
        <v>73</v>
      </c>
      <c r="C22" s="7">
        <v>43677</v>
      </c>
      <c r="D22" s="8">
        <v>50</v>
      </c>
      <c r="E22" s="9" t="s">
        <v>39</v>
      </c>
      <c r="F22" s="8" t="s">
        <v>88</v>
      </c>
      <c r="G22" s="11" t="s">
        <v>89</v>
      </c>
      <c r="H22" s="8" t="str">
        <f>"000076"</f>
        <v>000076</v>
      </c>
      <c r="I22" s="7">
        <v>43086</v>
      </c>
      <c r="J22" s="8" t="str">
        <f>"000049"</f>
        <v>000049</v>
      </c>
      <c r="K22" s="7">
        <v>43158</v>
      </c>
      <c r="L22" s="8" t="str">
        <f>"000069"</f>
        <v>000069</v>
      </c>
      <c r="M22" s="7">
        <v>43158</v>
      </c>
      <c r="N22" s="8">
        <v>17</v>
      </c>
      <c r="O22" s="8" t="str">
        <f>"004063"</f>
        <v>004063</v>
      </c>
      <c r="P22" s="7">
        <v>43672</v>
      </c>
      <c r="Q22" s="12">
        <v>9.8607499999999995</v>
      </c>
      <c r="R22" s="12">
        <v>0.52800000000000002</v>
      </c>
      <c r="S22" s="12">
        <v>9.3327500000000008</v>
      </c>
      <c r="T22" s="8">
        <v>135</v>
      </c>
      <c r="U22" s="7">
        <v>43677</v>
      </c>
      <c r="V22" s="8">
        <v>9902704696</v>
      </c>
      <c r="W22" s="11" t="s">
        <v>87</v>
      </c>
      <c r="X22" s="8" t="s">
        <v>32</v>
      </c>
      <c r="Y22" s="11" t="s">
        <v>33</v>
      </c>
      <c r="Z22" s="8" t="s">
        <v>43</v>
      </c>
      <c r="AA22" s="11" t="s">
        <v>44</v>
      </c>
      <c r="AB22" s="12">
        <f t="shared" si="1"/>
        <v>9.8607500000000001E-2</v>
      </c>
    </row>
    <row r="23" spans="1:28" s="4" customFormat="1" ht="13" x14ac:dyDescent="0.3">
      <c r="A23" s="5">
        <v>1769</v>
      </c>
      <c r="B23" s="6" t="s">
        <v>90</v>
      </c>
      <c r="C23" s="7">
        <v>43679</v>
      </c>
      <c r="D23" s="8">
        <v>50</v>
      </c>
      <c r="E23" s="9" t="s">
        <v>39</v>
      </c>
      <c r="F23" s="8" t="s">
        <v>48</v>
      </c>
      <c r="G23" s="11" t="s">
        <v>49</v>
      </c>
      <c r="H23" s="8" t="str">
        <f>"000097"</f>
        <v>000097</v>
      </c>
      <c r="I23" s="7">
        <v>43119</v>
      </c>
      <c r="J23" s="8" t="str">
        <f>"000108"</f>
        <v>000108</v>
      </c>
      <c r="K23" s="7">
        <v>43754</v>
      </c>
      <c r="L23" s="8" t="str">
        <f>"000108"</f>
        <v>000108</v>
      </c>
      <c r="M23" s="7">
        <v>43754</v>
      </c>
      <c r="N23" s="8">
        <v>16</v>
      </c>
      <c r="O23" s="8" t="str">
        <f>"005941"</f>
        <v>005941</v>
      </c>
      <c r="P23" s="7">
        <v>43763</v>
      </c>
      <c r="Q23" s="12">
        <v>3.1757</v>
      </c>
      <c r="R23" s="12">
        <v>0.42132999999999998</v>
      </c>
      <c r="S23" s="12">
        <v>2.7543700000000002</v>
      </c>
      <c r="T23" s="8">
        <v>138</v>
      </c>
      <c r="U23" s="7">
        <v>43679</v>
      </c>
      <c r="V23" s="8">
        <v>9880801223</v>
      </c>
      <c r="W23" s="11" t="s">
        <v>50</v>
      </c>
      <c r="X23" s="8" t="s">
        <v>29</v>
      </c>
      <c r="Y23" s="11" t="s">
        <v>30</v>
      </c>
      <c r="Z23" s="8" t="s">
        <v>37</v>
      </c>
      <c r="AA23" s="11" t="s">
        <v>38</v>
      </c>
      <c r="AB23" s="12">
        <f t="shared" si="1"/>
        <v>3.1757000000000001E-2</v>
      </c>
    </row>
    <row r="24" spans="1:28" s="4" customFormat="1" ht="13" x14ac:dyDescent="0.3">
      <c r="A24" s="5">
        <v>1770</v>
      </c>
      <c r="B24" s="6" t="s">
        <v>90</v>
      </c>
      <c r="C24" s="7">
        <v>43704</v>
      </c>
      <c r="D24" s="8">
        <v>50</v>
      </c>
      <c r="E24" s="9" t="s">
        <v>39</v>
      </c>
      <c r="F24" s="8" t="s">
        <v>91</v>
      </c>
      <c r="G24" s="11" t="s">
        <v>92</v>
      </c>
      <c r="H24" s="8" t="str">
        <f>"000043"</f>
        <v>000043</v>
      </c>
      <c r="I24" s="7">
        <v>43181</v>
      </c>
      <c r="J24" s="8" t="str">
        <f>"000018"</f>
        <v>000018</v>
      </c>
      <c r="K24" s="7">
        <v>43181</v>
      </c>
      <c r="L24" s="8" t="str">
        <f>"000021"</f>
        <v>000021</v>
      </c>
      <c r="M24" s="7">
        <v>43185</v>
      </c>
      <c r="N24" s="8">
        <v>17</v>
      </c>
      <c r="O24" s="8" t="str">
        <f>"004516"</f>
        <v>004516</v>
      </c>
      <c r="P24" s="7">
        <v>43693</v>
      </c>
      <c r="Q24" s="12">
        <v>19.993950000000002</v>
      </c>
      <c r="R24" s="12">
        <v>2.2484500000000001</v>
      </c>
      <c r="S24" s="12">
        <v>17.7455</v>
      </c>
      <c r="T24" s="8">
        <v>166</v>
      </c>
      <c r="U24" s="7">
        <v>43704</v>
      </c>
      <c r="V24" s="8">
        <v>8022975815</v>
      </c>
      <c r="W24" s="11" t="s">
        <v>93</v>
      </c>
      <c r="X24" s="8" t="s">
        <v>94</v>
      </c>
      <c r="Y24" s="11" t="s">
        <v>95</v>
      </c>
      <c r="Z24" s="8" t="s">
        <v>96</v>
      </c>
      <c r="AA24" s="11" t="s">
        <v>97</v>
      </c>
      <c r="AB24" s="12">
        <f t="shared" si="1"/>
        <v>0.19993950000000002</v>
      </c>
    </row>
    <row r="25" spans="1:28" s="4" customFormat="1" ht="13" x14ac:dyDescent="0.3">
      <c r="A25" s="5">
        <v>1771</v>
      </c>
      <c r="B25" s="6" t="s">
        <v>90</v>
      </c>
      <c r="C25" s="7">
        <v>43704</v>
      </c>
      <c r="D25" s="8">
        <v>50</v>
      </c>
      <c r="E25" s="9" t="s">
        <v>39</v>
      </c>
      <c r="F25" s="8" t="s">
        <v>98</v>
      </c>
      <c r="G25" s="11" t="s">
        <v>99</v>
      </c>
      <c r="H25" s="8" t="str">
        <f>"000044"</f>
        <v>000044</v>
      </c>
      <c r="I25" s="7">
        <v>43181</v>
      </c>
      <c r="J25" s="8" t="str">
        <f>"000019"</f>
        <v>000019</v>
      </c>
      <c r="K25" s="7">
        <v>43181</v>
      </c>
      <c r="L25" s="8" t="str">
        <f>"000022"</f>
        <v>000022</v>
      </c>
      <c r="M25" s="7">
        <v>43185</v>
      </c>
      <c r="N25" s="8">
        <v>17</v>
      </c>
      <c r="O25" s="8" t="str">
        <f>"004517"</f>
        <v>004517</v>
      </c>
      <c r="P25" s="7">
        <v>43693</v>
      </c>
      <c r="Q25" s="12">
        <v>9.9913000000000007</v>
      </c>
      <c r="R25" s="12">
        <v>1.1450499999999999</v>
      </c>
      <c r="S25" s="12">
        <v>8.8462499999999995</v>
      </c>
      <c r="T25" s="8">
        <v>166</v>
      </c>
      <c r="U25" s="7">
        <v>43704</v>
      </c>
      <c r="V25" s="8">
        <v>8022975815</v>
      </c>
      <c r="W25" s="11" t="s">
        <v>100</v>
      </c>
      <c r="X25" s="8" t="s">
        <v>101</v>
      </c>
      <c r="Y25" s="11" t="s">
        <v>102</v>
      </c>
      <c r="Z25" s="8" t="s">
        <v>96</v>
      </c>
      <c r="AA25" s="11" t="s">
        <v>97</v>
      </c>
      <c r="AB25" s="12">
        <f t="shared" si="1"/>
        <v>9.9913000000000002E-2</v>
      </c>
    </row>
    <row r="26" spans="1:28" s="4" customFormat="1" ht="13" x14ac:dyDescent="0.3">
      <c r="A26" s="5">
        <v>1772</v>
      </c>
      <c r="B26" s="6" t="s">
        <v>90</v>
      </c>
      <c r="C26" s="7">
        <v>43704</v>
      </c>
      <c r="D26" s="8">
        <v>50</v>
      </c>
      <c r="E26" s="9" t="s">
        <v>39</v>
      </c>
      <c r="F26" s="8" t="s">
        <v>103</v>
      </c>
      <c r="G26" s="11" t="s">
        <v>104</v>
      </c>
      <c r="H26" s="8" t="str">
        <f>"000045"</f>
        <v>000045</v>
      </c>
      <c r="I26" s="7">
        <v>43181</v>
      </c>
      <c r="J26" s="8" t="str">
        <f>"000020"</f>
        <v>000020</v>
      </c>
      <c r="K26" s="7">
        <v>43181</v>
      </c>
      <c r="L26" s="8" t="str">
        <f>"000023"</f>
        <v>000023</v>
      </c>
      <c r="M26" s="7">
        <v>43185</v>
      </c>
      <c r="N26" s="8">
        <v>17</v>
      </c>
      <c r="O26" s="8" t="str">
        <f>"004518"</f>
        <v>004518</v>
      </c>
      <c r="P26" s="7">
        <v>43693</v>
      </c>
      <c r="Q26" s="12">
        <v>9.9936000000000007</v>
      </c>
      <c r="R26" s="12">
        <v>1.1362000000000001</v>
      </c>
      <c r="S26" s="12">
        <v>8.8574000000000002</v>
      </c>
      <c r="T26" s="8">
        <v>166</v>
      </c>
      <c r="U26" s="7">
        <v>43704</v>
      </c>
      <c r="V26" s="8">
        <v>8022975815</v>
      </c>
      <c r="W26" s="11" t="s">
        <v>100</v>
      </c>
      <c r="X26" s="8" t="s">
        <v>94</v>
      </c>
      <c r="Y26" s="11" t="s">
        <v>95</v>
      </c>
      <c r="Z26" s="8" t="s">
        <v>96</v>
      </c>
      <c r="AA26" s="11" t="s">
        <v>97</v>
      </c>
      <c r="AB26" s="12">
        <f t="shared" si="1"/>
        <v>9.9936000000000011E-2</v>
      </c>
    </row>
    <row r="27" spans="1:28" s="4" customFormat="1" ht="13" x14ac:dyDescent="0.3">
      <c r="A27" s="5">
        <v>1773</v>
      </c>
      <c r="B27" s="6" t="s">
        <v>90</v>
      </c>
      <c r="C27" s="7">
        <v>43704</v>
      </c>
      <c r="D27" s="8">
        <v>50</v>
      </c>
      <c r="E27" s="9" t="s">
        <v>39</v>
      </c>
      <c r="F27" s="8" t="s">
        <v>105</v>
      </c>
      <c r="G27" s="11" t="s">
        <v>106</v>
      </c>
      <c r="H27" s="8" t="str">
        <f>"000075"</f>
        <v>000075</v>
      </c>
      <c r="I27" s="7">
        <v>42782</v>
      </c>
      <c r="J27" s="8" t="str">
        <f>"000021"</f>
        <v>000021</v>
      </c>
      <c r="K27" s="7">
        <v>43181</v>
      </c>
      <c r="L27" s="8" t="str">
        <f>"000024"</f>
        <v>000024</v>
      </c>
      <c r="M27" s="7">
        <v>43185</v>
      </c>
      <c r="N27" s="8">
        <v>17</v>
      </c>
      <c r="O27" s="8" t="str">
        <f>"004519"</f>
        <v>004519</v>
      </c>
      <c r="P27" s="7">
        <v>43693</v>
      </c>
      <c r="Q27" s="12">
        <v>12.9862</v>
      </c>
      <c r="R27" s="12">
        <v>1.48495</v>
      </c>
      <c r="S27" s="12">
        <v>11.501250000000001</v>
      </c>
      <c r="T27" s="8">
        <v>166</v>
      </c>
      <c r="U27" s="7">
        <v>43704</v>
      </c>
      <c r="V27" s="8">
        <v>8022975815</v>
      </c>
      <c r="W27" s="11" t="s">
        <v>80</v>
      </c>
      <c r="X27" s="8" t="s">
        <v>101</v>
      </c>
      <c r="Y27" s="11" t="s">
        <v>102</v>
      </c>
      <c r="Z27" s="8" t="s">
        <v>96</v>
      </c>
      <c r="AA27" s="11" t="s">
        <v>97</v>
      </c>
      <c r="AB27" s="12">
        <f t="shared" si="1"/>
        <v>0.12986200000000001</v>
      </c>
    </row>
    <row r="28" spans="1:28" s="4" customFormat="1" ht="13" x14ac:dyDescent="0.3">
      <c r="A28" s="5">
        <v>1774</v>
      </c>
      <c r="B28" s="6" t="s">
        <v>90</v>
      </c>
      <c r="C28" s="7">
        <v>43704</v>
      </c>
      <c r="D28" s="8">
        <v>50</v>
      </c>
      <c r="E28" s="9" t="s">
        <v>39</v>
      </c>
      <c r="F28" s="8" t="s">
        <v>107</v>
      </c>
      <c r="G28" s="11" t="s">
        <v>108</v>
      </c>
      <c r="H28" s="8" t="str">
        <f>"000077"</f>
        <v>000077</v>
      </c>
      <c r="I28" s="7">
        <v>42782</v>
      </c>
      <c r="J28" s="8" t="str">
        <f>"000022"</f>
        <v>000022</v>
      </c>
      <c r="K28" s="7">
        <v>43181</v>
      </c>
      <c r="L28" s="8" t="str">
        <f>"000025"</f>
        <v>000025</v>
      </c>
      <c r="M28" s="7">
        <v>43185</v>
      </c>
      <c r="N28" s="8">
        <v>17</v>
      </c>
      <c r="O28" s="8" t="str">
        <f>"004520"</f>
        <v>004520</v>
      </c>
      <c r="P28" s="7">
        <v>43693</v>
      </c>
      <c r="Q28" s="12">
        <v>19.95</v>
      </c>
      <c r="R28" s="12">
        <v>2.2439499999999999</v>
      </c>
      <c r="S28" s="12">
        <v>17.706050000000001</v>
      </c>
      <c r="T28" s="8">
        <v>166</v>
      </c>
      <c r="U28" s="7">
        <v>43704</v>
      </c>
      <c r="V28" s="8">
        <v>8022975815</v>
      </c>
      <c r="W28" s="11" t="s">
        <v>80</v>
      </c>
      <c r="X28" s="8" t="s">
        <v>94</v>
      </c>
      <c r="Y28" s="11" t="s">
        <v>95</v>
      </c>
      <c r="Z28" s="8" t="s">
        <v>96</v>
      </c>
      <c r="AA28" s="11" t="s">
        <v>97</v>
      </c>
      <c r="AB28" s="12">
        <f t="shared" si="1"/>
        <v>0.19949999999999998</v>
      </c>
    </row>
    <row r="29" spans="1:28" s="4" customFormat="1" ht="13" x14ac:dyDescent="0.3">
      <c r="A29" s="5">
        <v>1775</v>
      </c>
      <c r="B29" s="6" t="s">
        <v>109</v>
      </c>
      <c r="C29" s="7">
        <v>43717</v>
      </c>
      <c r="D29" s="8">
        <v>50</v>
      </c>
      <c r="E29" s="9" t="s">
        <v>39</v>
      </c>
      <c r="F29" s="8" t="s">
        <v>110</v>
      </c>
      <c r="G29" s="11" t="s">
        <v>111</v>
      </c>
      <c r="H29" s="8" t="str">
        <f>"000163"</f>
        <v>000163</v>
      </c>
      <c r="I29" s="7">
        <v>43433</v>
      </c>
      <c r="J29" s="8" t="str">
        <f>"000050"</f>
        <v>000050</v>
      </c>
      <c r="K29" s="7">
        <v>43651</v>
      </c>
      <c r="L29" s="8" t="str">
        <f>"000072"</f>
        <v>000072</v>
      </c>
      <c r="M29" s="7">
        <v>43651</v>
      </c>
      <c r="N29" s="8">
        <v>18</v>
      </c>
      <c r="O29" s="8" t="str">
        <f>"004773"</f>
        <v>004773</v>
      </c>
      <c r="P29" s="7">
        <v>43703</v>
      </c>
      <c r="Q29" s="12">
        <v>4.4472500000000004</v>
      </c>
      <c r="R29" s="12">
        <v>0.19411</v>
      </c>
      <c r="S29" s="12">
        <v>4.2531400000000001</v>
      </c>
      <c r="T29" s="8">
        <v>178</v>
      </c>
      <c r="U29" s="7">
        <v>43717</v>
      </c>
      <c r="V29" s="8">
        <v>9481664515</v>
      </c>
      <c r="W29" s="11" t="s">
        <v>112</v>
      </c>
      <c r="X29" s="8" t="s">
        <v>113</v>
      </c>
      <c r="Y29" s="11" t="s">
        <v>114</v>
      </c>
      <c r="Z29" s="8" t="s">
        <v>43</v>
      </c>
      <c r="AA29" s="11" t="s">
        <v>44</v>
      </c>
      <c r="AB29" s="12">
        <f t="shared" si="1"/>
        <v>4.4472500000000005E-2</v>
      </c>
    </row>
    <row r="30" spans="1:28" s="4" customFormat="1" ht="13" x14ac:dyDescent="0.3">
      <c r="A30" s="5">
        <v>1776</v>
      </c>
      <c r="B30" s="6" t="s">
        <v>109</v>
      </c>
      <c r="C30" s="7">
        <v>43719</v>
      </c>
      <c r="D30" s="8">
        <v>50</v>
      </c>
      <c r="E30" s="9" t="s">
        <v>39</v>
      </c>
      <c r="F30" s="8" t="s">
        <v>48</v>
      </c>
      <c r="G30" s="11" t="s">
        <v>49</v>
      </c>
      <c r="H30" s="8" t="str">
        <f>"000097"</f>
        <v>000097</v>
      </c>
      <c r="I30" s="7">
        <v>43119</v>
      </c>
      <c r="J30" s="8" t="str">
        <f>"000108"</f>
        <v>000108</v>
      </c>
      <c r="K30" s="7">
        <v>43754</v>
      </c>
      <c r="L30" s="8" t="str">
        <f>"000108"</f>
        <v>000108</v>
      </c>
      <c r="M30" s="7">
        <v>43754</v>
      </c>
      <c r="N30" s="8">
        <v>16</v>
      </c>
      <c r="O30" s="8" t="str">
        <f>"005941"</f>
        <v>005941</v>
      </c>
      <c r="P30" s="7">
        <v>43763</v>
      </c>
      <c r="Q30" s="12">
        <v>1.58785</v>
      </c>
      <c r="R30" s="12">
        <v>0.21001</v>
      </c>
      <c r="S30" s="12">
        <v>1.37784</v>
      </c>
      <c r="T30" s="8">
        <v>179</v>
      </c>
      <c r="U30" s="7">
        <v>43719</v>
      </c>
      <c r="V30" s="8">
        <v>9880801223</v>
      </c>
      <c r="W30" s="11" t="s">
        <v>50</v>
      </c>
      <c r="X30" s="8" t="s">
        <v>29</v>
      </c>
      <c r="Y30" s="11" t="s">
        <v>30</v>
      </c>
      <c r="Z30" s="8" t="s">
        <v>37</v>
      </c>
      <c r="AA30" s="11" t="s">
        <v>38</v>
      </c>
      <c r="AB30" s="12">
        <f t="shared" si="1"/>
        <v>1.58785E-2</v>
      </c>
    </row>
    <row r="31" spans="1:28" s="4" customFormat="1" ht="13" x14ac:dyDescent="0.3">
      <c r="A31" s="5">
        <v>1777</v>
      </c>
      <c r="B31" s="6" t="s">
        <v>109</v>
      </c>
      <c r="C31" s="7">
        <v>43729</v>
      </c>
      <c r="D31" s="8">
        <v>50</v>
      </c>
      <c r="E31" s="9" t="s">
        <v>39</v>
      </c>
      <c r="F31" s="8" t="s">
        <v>115</v>
      </c>
      <c r="G31" s="11" t="s">
        <v>116</v>
      </c>
      <c r="H31" s="8" t="str">
        <f>"000077"</f>
        <v>000077</v>
      </c>
      <c r="I31" s="7">
        <v>42606</v>
      </c>
      <c r="J31" s="8" t="str">
        <f>"000004"</f>
        <v>000004</v>
      </c>
      <c r="K31" s="7">
        <v>43198</v>
      </c>
      <c r="L31" s="8" t="str">
        <f>"000008"</f>
        <v>000008</v>
      </c>
      <c r="M31" s="7">
        <v>43198</v>
      </c>
      <c r="N31" s="8">
        <v>16</v>
      </c>
      <c r="O31" s="8" t="str">
        <f>"005019"</f>
        <v>005019</v>
      </c>
      <c r="P31" s="7">
        <v>43719</v>
      </c>
      <c r="Q31" s="12">
        <v>4.94604</v>
      </c>
      <c r="R31" s="12">
        <v>0.32112000000000002</v>
      </c>
      <c r="S31" s="12">
        <v>4.6249200000000004</v>
      </c>
      <c r="T31" s="8">
        <v>194</v>
      </c>
      <c r="U31" s="7">
        <v>43729</v>
      </c>
      <c r="V31" s="8">
        <v>123456789</v>
      </c>
      <c r="W31" s="11" t="s">
        <v>117</v>
      </c>
      <c r="X31" s="8" t="s">
        <v>32</v>
      </c>
      <c r="Y31" s="11" t="s">
        <v>33</v>
      </c>
      <c r="Z31" s="8" t="s">
        <v>43</v>
      </c>
      <c r="AA31" s="11" t="s">
        <v>44</v>
      </c>
      <c r="AB31" s="12">
        <f t="shared" si="1"/>
        <v>4.9460400000000002E-2</v>
      </c>
    </row>
    <row r="32" spans="1:28" s="4" customFormat="1" ht="13" x14ac:dyDescent="0.3">
      <c r="A32" s="5">
        <v>1778</v>
      </c>
      <c r="B32" s="6" t="s">
        <v>109</v>
      </c>
      <c r="C32" s="7">
        <v>43731</v>
      </c>
      <c r="D32" s="8">
        <v>50</v>
      </c>
      <c r="E32" s="9" t="s">
        <v>39</v>
      </c>
      <c r="F32" s="8" t="s">
        <v>118</v>
      </c>
      <c r="G32" s="11" t="s">
        <v>119</v>
      </c>
      <c r="H32" s="8" t="str">
        <f>"000175"</f>
        <v>000175</v>
      </c>
      <c r="I32" s="7">
        <v>43250</v>
      </c>
      <c r="J32" s="8" t="str">
        <f>"000041"</f>
        <v>000041</v>
      </c>
      <c r="K32" s="7">
        <v>43250</v>
      </c>
      <c r="L32" s="8" t="str">
        <f>"000041"</f>
        <v>000041</v>
      </c>
      <c r="M32" s="7">
        <v>43250</v>
      </c>
      <c r="N32" s="8">
        <v>18</v>
      </c>
      <c r="O32" s="8" t="str">
        <f>"005204"</f>
        <v>005204</v>
      </c>
      <c r="P32" s="7">
        <v>43727</v>
      </c>
      <c r="Q32" s="12">
        <v>24.986229999999999</v>
      </c>
      <c r="R32" s="12">
        <v>3.15334</v>
      </c>
      <c r="S32" s="12">
        <v>21.832889999999999</v>
      </c>
      <c r="T32" s="8">
        <v>197</v>
      </c>
      <c r="U32" s="7">
        <v>43731</v>
      </c>
      <c r="V32" s="8">
        <v>9945525730</v>
      </c>
      <c r="W32" s="11" t="s">
        <v>120</v>
      </c>
      <c r="X32" s="8" t="s">
        <v>101</v>
      </c>
      <c r="Y32" s="11" t="s">
        <v>102</v>
      </c>
      <c r="Z32" s="8" t="s">
        <v>37</v>
      </c>
      <c r="AA32" s="11" t="s">
        <v>38</v>
      </c>
      <c r="AB32" s="12">
        <f t="shared" si="1"/>
        <v>0.24986229999999998</v>
      </c>
    </row>
    <row r="33" spans="1:28" s="4" customFormat="1" ht="13" x14ac:dyDescent="0.3">
      <c r="A33" s="5">
        <v>1779</v>
      </c>
      <c r="B33" s="6" t="s">
        <v>109</v>
      </c>
      <c r="C33" s="7">
        <v>43731</v>
      </c>
      <c r="D33" s="8">
        <v>50</v>
      </c>
      <c r="E33" s="9" t="s">
        <v>39</v>
      </c>
      <c r="F33" s="8" t="s">
        <v>121</v>
      </c>
      <c r="G33" s="11" t="s">
        <v>122</v>
      </c>
      <c r="H33" s="8" t="str">
        <f>"000176"</f>
        <v>000176</v>
      </c>
      <c r="I33" s="7">
        <v>43250</v>
      </c>
      <c r="J33" s="8" t="str">
        <f>"000042"</f>
        <v>000042</v>
      </c>
      <c r="K33" s="7">
        <v>43250</v>
      </c>
      <c r="L33" s="8" t="str">
        <f>"000042"</f>
        <v>000042</v>
      </c>
      <c r="M33" s="7">
        <v>43250</v>
      </c>
      <c r="N33" s="8">
        <v>18</v>
      </c>
      <c r="O33" s="8" t="str">
        <f>"005205"</f>
        <v>005205</v>
      </c>
      <c r="P33" s="7">
        <v>43727</v>
      </c>
      <c r="Q33" s="12">
        <v>24.97841</v>
      </c>
      <c r="R33" s="12">
        <v>3.1516799999999998</v>
      </c>
      <c r="S33" s="12">
        <v>21.826730000000001</v>
      </c>
      <c r="T33" s="8">
        <v>197</v>
      </c>
      <c r="U33" s="7">
        <v>43731</v>
      </c>
      <c r="V33" s="8">
        <v>9945525730</v>
      </c>
      <c r="W33" s="11" t="s">
        <v>120</v>
      </c>
      <c r="X33" s="8" t="s">
        <v>101</v>
      </c>
      <c r="Y33" s="11" t="s">
        <v>102</v>
      </c>
      <c r="Z33" s="8" t="s">
        <v>37</v>
      </c>
      <c r="AA33" s="11" t="s">
        <v>38</v>
      </c>
      <c r="AB33" s="12">
        <f t="shared" si="1"/>
        <v>0.24978410000000001</v>
      </c>
    </row>
    <row r="34" spans="1:28" s="4" customFormat="1" ht="13" x14ac:dyDescent="0.3">
      <c r="A34" s="5">
        <v>1780</v>
      </c>
      <c r="B34" s="6" t="s">
        <v>109</v>
      </c>
      <c r="C34" s="7">
        <v>43731</v>
      </c>
      <c r="D34" s="8">
        <v>50</v>
      </c>
      <c r="E34" s="9" t="s">
        <v>39</v>
      </c>
      <c r="F34" s="8" t="s">
        <v>123</v>
      </c>
      <c r="G34" s="11" t="s">
        <v>124</v>
      </c>
      <c r="H34" s="8" t="str">
        <f>"000177"</f>
        <v>000177</v>
      </c>
      <c r="I34" s="7">
        <v>43250</v>
      </c>
      <c r="J34" s="8" t="str">
        <f>"000043"</f>
        <v>000043</v>
      </c>
      <c r="K34" s="7">
        <v>43250</v>
      </c>
      <c r="L34" s="8" t="str">
        <f>"000043"</f>
        <v>000043</v>
      </c>
      <c r="M34" s="7">
        <v>43250</v>
      </c>
      <c r="N34" s="8">
        <v>18</v>
      </c>
      <c r="O34" s="8" t="str">
        <f>"005206"</f>
        <v>005206</v>
      </c>
      <c r="P34" s="7">
        <v>43727</v>
      </c>
      <c r="Q34" s="12">
        <v>24.982320000000001</v>
      </c>
      <c r="R34" s="12">
        <v>3.1525599999999998</v>
      </c>
      <c r="S34" s="12">
        <v>21.82976</v>
      </c>
      <c r="T34" s="8">
        <v>197</v>
      </c>
      <c r="U34" s="7">
        <v>43731</v>
      </c>
      <c r="V34" s="8">
        <v>9945525730</v>
      </c>
      <c r="W34" s="11" t="s">
        <v>120</v>
      </c>
      <c r="X34" s="8" t="s">
        <v>101</v>
      </c>
      <c r="Y34" s="11" t="s">
        <v>102</v>
      </c>
      <c r="Z34" s="8" t="s">
        <v>37</v>
      </c>
      <c r="AA34" s="11" t="s">
        <v>38</v>
      </c>
      <c r="AB34" s="12">
        <f t="shared" si="1"/>
        <v>0.24982320000000002</v>
      </c>
    </row>
    <row r="35" spans="1:28" s="4" customFormat="1" ht="13" x14ac:dyDescent="0.3">
      <c r="A35" s="5">
        <v>1781</v>
      </c>
      <c r="B35" s="6" t="s">
        <v>109</v>
      </c>
      <c r="C35" s="7">
        <v>43731</v>
      </c>
      <c r="D35" s="8">
        <v>50</v>
      </c>
      <c r="E35" s="9" t="s">
        <v>39</v>
      </c>
      <c r="F35" s="8" t="s">
        <v>125</v>
      </c>
      <c r="G35" s="11" t="s">
        <v>126</v>
      </c>
      <c r="H35" s="8" t="str">
        <f>"000178"</f>
        <v>000178</v>
      </c>
      <c r="I35" s="7">
        <v>43250</v>
      </c>
      <c r="J35" s="8" t="str">
        <f>"000044"</f>
        <v>000044</v>
      </c>
      <c r="K35" s="7">
        <v>43250</v>
      </c>
      <c r="L35" s="8" t="str">
        <f>"000044"</f>
        <v>000044</v>
      </c>
      <c r="M35" s="7">
        <v>43250</v>
      </c>
      <c r="N35" s="8">
        <v>18</v>
      </c>
      <c r="O35" s="8" t="str">
        <f>"005207"</f>
        <v>005207</v>
      </c>
      <c r="P35" s="7">
        <v>43727</v>
      </c>
      <c r="Q35" s="12">
        <v>24.976459999999999</v>
      </c>
      <c r="R35" s="12">
        <v>3.15354</v>
      </c>
      <c r="S35" s="12">
        <v>21.82292</v>
      </c>
      <c r="T35" s="8">
        <v>197</v>
      </c>
      <c r="U35" s="7">
        <v>43731</v>
      </c>
      <c r="V35" s="8">
        <v>9945525730</v>
      </c>
      <c r="W35" s="11" t="s">
        <v>120</v>
      </c>
      <c r="X35" s="8" t="s">
        <v>101</v>
      </c>
      <c r="Y35" s="11" t="s">
        <v>102</v>
      </c>
      <c r="Z35" s="8" t="s">
        <v>37</v>
      </c>
      <c r="AA35" s="11" t="s">
        <v>38</v>
      </c>
      <c r="AB35" s="12">
        <f t="shared" si="1"/>
        <v>0.2497646</v>
      </c>
    </row>
    <row r="36" spans="1:28" s="4" customFormat="1" ht="13" x14ac:dyDescent="0.3">
      <c r="A36" s="5">
        <v>1782</v>
      </c>
      <c r="B36" s="6" t="s">
        <v>109</v>
      </c>
      <c r="C36" s="7">
        <v>43732</v>
      </c>
      <c r="D36" s="8">
        <v>50</v>
      </c>
      <c r="E36" s="9" t="s">
        <v>39</v>
      </c>
      <c r="F36" s="8" t="s">
        <v>127</v>
      </c>
      <c r="G36" s="11" t="s">
        <v>128</v>
      </c>
      <c r="H36" s="8" t="str">
        <f>"000016"</f>
        <v>000016</v>
      </c>
      <c r="I36" s="7">
        <v>43214</v>
      </c>
      <c r="J36" s="8" t="str">
        <f>"000025"</f>
        <v>000025</v>
      </c>
      <c r="K36" s="7">
        <v>43215</v>
      </c>
      <c r="L36" s="8" t="str">
        <f>"000026"</f>
        <v>000026</v>
      </c>
      <c r="M36" s="7">
        <v>43215</v>
      </c>
      <c r="N36" s="8">
        <v>17</v>
      </c>
      <c r="O36" s="8" t="str">
        <f>"005359"</f>
        <v>005359</v>
      </c>
      <c r="P36" s="7">
        <v>43729</v>
      </c>
      <c r="Q36" s="12">
        <v>1.92387</v>
      </c>
      <c r="R36" s="12">
        <v>0.10048</v>
      </c>
      <c r="S36" s="12">
        <v>1.8233900000000001</v>
      </c>
      <c r="T36" s="8">
        <v>199</v>
      </c>
      <c r="U36" s="7">
        <v>43732</v>
      </c>
      <c r="V36" s="8">
        <v>9980554457</v>
      </c>
      <c r="W36" s="11" t="s">
        <v>129</v>
      </c>
      <c r="X36" s="8" t="s">
        <v>130</v>
      </c>
      <c r="Y36" s="11" t="s">
        <v>131</v>
      </c>
      <c r="Z36" s="8" t="s">
        <v>37</v>
      </c>
      <c r="AA36" s="11" t="s">
        <v>38</v>
      </c>
      <c r="AB36" s="12">
        <f t="shared" si="1"/>
        <v>1.9238700000000001E-2</v>
      </c>
    </row>
    <row r="37" spans="1:28" s="4" customFormat="1" ht="13" x14ac:dyDescent="0.3">
      <c r="A37" s="5">
        <v>1783</v>
      </c>
      <c r="B37" s="6" t="s">
        <v>109</v>
      </c>
      <c r="C37" s="7">
        <v>43738</v>
      </c>
      <c r="D37" s="8">
        <v>50</v>
      </c>
      <c r="E37" s="9" t="s">
        <v>39</v>
      </c>
      <c r="F37" s="8" t="s">
        <v>132</v>
      </c>
      <c r="G37" s="11" t="s">
        <v>133</v>
      </c>
      <c r="H37" s="8" t="str">
        <f>"000096"</f>
        <v>000096</v>
      </c>
      <c r="I37" s="7">
        <v>43362</v>
      </c>
      <c r="J37" s="8" t="str">
        <f>"000064"</f>
        <v>000064</v>
      </c>
      <c r="K37" s="7">
        <v>43717</v>
      </c>
      <c r="L37" s="8" t="str">
        <f>"000102"</f>
        <v>000102</v>
      </c>
      <c r="M37" s="7">
        <v>43717</v>
      </c>
      <c r="N37" s="8">
        <v>18</v>
      </c>
      <c r="O37" s="8" t="str">
        <f>"005367"</f>
        <v>005367</v>
      </c>
      <c r="P37" s="7">
        <v>43729</v>
      </c>
      <c r="Q37" s="12">
        <v>14.05078</v>
      </c>
      <c r="R37" s="12">
        <v>0.72465000000000002</v>
      </c>
      <c r="S37" s="12">
        <v>13.326129999999999</v>
      </c>
      <c r="T37" s="8">
        <v>207</v>
      </c>
      <c r="U37" s="7">
        <v>43738</v>
      </c>
      <c r="V37" s="8">
        <v>123456789</v>
      </c>
      <c r="W37" s="11" t="s">
        <v>134</v>
      </c>
      <c r="X37" s="8" t="s">
        <v>135</v>
      </c>
      <c r="Y37" s="11" t="s">
        <v>136</v>
      </c>
      <c r="Z37" s="8" t="s">
        <v>43</v>
      </c>
      <c r="AA37" s="11" t="s">
        <v>44</v>
      </c>
      <c r="AB37" s="12">
        <f t="shared" si="1"/>
        <v>0.14050779999999999</v>
      </c>
    </row>
    <row r="38" spans="1:28" s="4" customFormat="1" ht="13" x14ac:dyDescent="0.3">
      <c r="A38" s="5">
        <v>1784</v>
      </c>
      <c r="B38" s="6" t="s">
        <v>137</v>
      </c>
      <c r="C38" s="7">
        <v>43752</v>
      </c>
      <c r="D38" s="5">
        <v>50</v>
      </c>
      <c r="E38" s="9" t="s">
        <v>39</v>
      </c>
      <c r="F38" s="8" t="s">
        <v>138</v>
      </c>
      <c r="G38" s="9" t="s">
        <v>139</v>
      </c>
      <c r="H38" s="8" t="str">
        <f>"000164"</f>
        <v>000164</v>
      </c>
      <c r="I38" s="7">
        <v>43433</v>
      </c>
      <c r="J38" s="8" t="str">
        <f>"000016"</f>
        <v>000016</v>
      </c>
      <c r="K38" s="7">
        <v>43602</v>
      </c>
      <c r="L38" s="8" t="str">
        <f>"000073"</f>
        <v>000073</v>
      </c>
      <c r="M38" s="7">
        <v>43651</v>
      </c>
      <c r="N38" s="8">
        <v>18</v>
      </c>
      <c r="O38" s="8" t="str">
        <f>"005462"</f>
        <v>005462</v>
      </c>
      <c r="P38" s="7">
        <v>43739</v>
      </c>
      <c r="Q38" s="10">
        <v>4.3602100000000004</v>
      </c>
      <c r="R38" s="10">
        <v>0.19092000000000001</v>
      </c>
      <c r="S38" s="10">
        <v>4.1692900000000002</v>
      </c>
      <c r="T38" s="8">
        <v>13</v>
      </c>
      <c r="U38" s="7">
        <v>43752</v>
      </c>
      <c r="V38" s="8">
        <v>9481664515</v>
      </c>
      <c r="W38" s="9" t="s">
        <v>112</v>
      </c>
      <c r="X38" s="8" t="s">
        <v>140</v>
      </c>
      <c r="Y38" s="9" t="s">
        <v>141</v>
      </c>
      <c r="Z38" s="8" t="s">
        <v>43</v>
      </c>
      <c r="AA38" s="9" t="s">
        <v>44</v>
      </c>
      <c r="AB38" s="10">
        <v>4.3602100000000005E-2</v>
      </c>
    </row>
    <row r="39" spans="1:28" s="4" customFormat="1" ht="13" x14ac:dyDescent="0.3">
      <c r="A39" s="5">
        <v>1785</v>
      </c>
      <c r="B39" s="6" t="s">
        <v>137</v>
      </c>
      <c r="C39" s="7">
        <v>43763</v>
      </c>
      <c r="D39" s="5">
        <v>50</v>
      </c>
      <c r="E39" s="9" t="s">
        <v>39</v>
      </c>
      <c r="F39" s="8" t="s">
        <v>48</v>
      </c>
      <c r="G39" s="9" t="s">
        <v>49</v>
      </c>
      <c r="H39" s="8" t="str">
        <f>"000097"</f>
        <v>000097</v>
      </c>
      <c r="I39" s="7">
        <v>43119</v>
      </c>
      <c r="J39" s="8" t="str">
        <f>"000147"</f>
        <v>000147</v>
      </c>
      <c r="K39" s="7">
        <v>43806</v>
      </c>
      <c r="L39" s="8" t="str">
        <f>"000147"</f>
        <v>000147</v>
      </c>
      <c r="M39" s="7">
        <v>43806</v>
      </c>
      <c r="N39" s="8">
        <v>16</v>
      </c>
      <c r="O39" s="8" t="str">
        <f>"006833"</f>
        <v>006833</v>
      </c>
      <c r="P39" s="7">
        <v>43815</v>
      </c>
      <c r="Q39" s="10">
        <v>3.1757</v>
      </c>
      <c r="R39" s="10">
        <v>0.43024000000000001</v>
      </c>
      <c r="S39" s="10">
        <v>2.74546</v>
      </c>
      <c r="T39" s="8">
        <v>13</v>
      </c>
      <c r="U39" s="7">
        <v>43763</v>
      </c>
      <c r="V39" s="8">
        <v>9880801223</v>
      </c>
      <c r="W39" s="9" t="s">
        <v>50</v>
      </c>
      <c r="X39" s="8" t="s">
        <v>29</v>
      </c>
      <c r="Y39" s="9" t="s">
        <v>30</v>
      </c>
      <c r="Z39" s="8" t="s">
        <v>37</v>
      </c>
      <c r="AA39" s="9" t="s">
        <v>38</v>
      </c>
      <c r="AB39" s="10">
        <v>3.1757000000000001E-2</v>
      </c>
    </row>
    <row r="40" spans="1:28" s="4" customFormat="1" ht="13" x14ac:dyDescent="0.3">
      <c r="A40" s="5">
        <v>1786</v>
      </c>
      <c r="B40" s="6" t="s">
        <v>137</v>
      </c>
      <c r="C40" s="7">
        <v>43763</v>
      </c>
      <c r="D40" s="5">
        <v>50</v>
      </c>
      <c r="E40" s="9" t="s">
        <v>39</v>
      </c>
      <c r="F40" s="8" t="s">
        <v>51</v>
      </c>
      <c r="G40" s="9" t="s">
        <v>52</v>
      </c>
      <c r="H40" s="8" t="str">
        <f>"000120"</f>
        <v>000120</v>
      </c>
      <c r="I40" s="7">
        <v>42840</v>
      </c>
      <c r="J40" s="8" t="str">
        <f>"000106"</f>
        <v>000106</v>
      </c>
      <c r="K40" s="7">
        <v>43753</v>
      </c>
      <c r="L40" s="8" t="str">
        <f>"000106"</f>
        <v>000106</v>
      </c>
      <c r="M40" s="7">
        <v>43753</v>
      </c>
      <c r="N40" s="8">
        <v>16</v>
      </c>
      <c r="O40" s="8" t="str">
        <f>"005945"</f>
        <v>005945</v>
      </c>
      <c r="P40" s="7">
        <v>43763</v>
      </c>
      <c r="Q40" s="10">
        <v>3.2573599999999998</v>
      </c>
      <c r="R40" s="10">
        <v>0.43702999999999997</v>
      </c>
      <c r="S40" s="10">
        <v>2.8203299999999998</v>
      </c>
      <c r="T40" s="8">
        <v>13</v>
      </c>
      <c r="U40" s="7">
        <v>43763</v>
      </c>
      <c r="V40" s="8">
        <v>7892710027</v>
      </c>
      <c r="W40" s="9" t="s">
        <v>53</v>
      </c>
      <c r="X40" s="8" t="s">
        <v>29</v>
      </c>
      <c r="Y40" s="9" t="s">
        <v>30</v>
      </c>
      <c r="Z40" s="8" t="s">
        <v>37</v>
      </c>
      <c r="AA40" s="9" t="s">
        <v>38</v>
      </c>
      <c r="AB40" s="10">
        <v>3.2573600000000001E-2</v>
      </c>
    </row>
    <row r="41" spans="1:28" s="4" customFormat="1" ht="13" x14ac:dyDescent="0.3">
      <c r="A41" s="5">
        <v>1787</v>
      </c>
      <c r="B41" s="6" t="s">
        <v>142</v>
      </c>
      <c r="C41" s="7">
        <v>43805</v>
      </c>
      <c r="D41" s="5">
        <v>50</v>
      </c>
      <c r="E41" s="9" t="s">
        <v>39</v>
      </c>
      <c r="F41" s="8" t="s">
        <v>143</v>
      </c>
      <c r="G41" s="9" t="s">
        <v>144</v>
      </c>
      <c r="H41" s="8" t="str">
        <f>"000117"</f>
        <v>000117</v>
      </c>
      <c r="I41" s="7">
        <v>43175</v>
      </c>
      <c r="J41" s="8" t="str">
        <f>"000019"</f>
        <v>000019</v>
      </c>
      <c r="K41" s="7">
        <v>43249</v>
      </c>
      <c r="L41" s="8" t="str">
        <f>"000046"</f>
        <v>000046</v>
      </c>
      <c r="M41" s="7">
        <v>43249</v>
      </c>
      <c r="N41" s="8">
        <v>17</v>
      </c>
      <c r="O41" s="8" t="str">
        <f>"006525"</f>
        <v>006525</v>
      </c>
      <c r="P41" s="7">
        <v>43802</v>
      </c>
      <c r="Q41" s="10">
        <v>19.600539999999999</v>
      </c>
      <c r="R41" s="10">
        <v>0.89954999999999996</v>
      </c>
      <c r="S41" s="10">
        <v>18.700990000000001</v>
      </c>
      <c r="T41" s="8">
        <v>13</v>
      </c>
      <c r="U41" s="7">
        <v>43805</v>
      </c>
      <c r="V41" s="8">
        <v>123456789</v>
      </c>
      <c r="W41" s="9" t="s">
        <v>47</v>
      </c>
      <c r="X41" s="8" t="s">
        <v>145</v>
      </c>
      <c r="Y41" s="9" t="s">
        <v>146</v>
      </c>
      <c r="Z41" s="8" t="s">
        <v>43</v>
      </c>
      <c r="AA41" s="9" t="s">
        <v>44</v>
      </c>
      <c r="AB41" s="10">
        <v>0.1960054</v>
      </c>
    </row>
    <row r="42" spans="1:28" s="4" customFormat="1" ht="13" x14ac:dyDescent="0.3">
      <c r="A42" s="5">
        <v>1788</v>
      </c>
      <c r="B42" s="6" t="s">
        <v>142</v>
      </c>
      <c r="C42" s="7">
        <v>43805</v>
      </c>
      <c r="D42" s="5">
        <v>50</v>
      </c>
      <c r="E42" s="9" t="s">
        <v>39</v>
      </c>
      <c r="F42" s="8" t="s">
        <v>147</v>
      </c>
      <c r="G42" s="9" t="s">
        <v>148</v>
      </c>
      <c r="H42" s="8" t="str">
        <f>"000140"</f>
        <v>000140</v>
      </c>
      <c r="I42" s="7">
        <v>43184</v>
      </c>
      <c r="J42" s="8" t="str">
        <f>"000020"</f>
        <v>000020</v>
      </c>
      <c r="K42" s="7">
        <v>43249</v>
      </c>
      <c r="L42" s="8" t="str">
        <f>"000047"</f>
        <v>000047</v>
      </c>
      <c r="M42" s="7">
        <v>43249</v>
      </c>
      <c r="N42" s="8">
        <v>18</v>
      </c>
      <c r="O42" s="8" t="str">
        <f>"006526"</f>
        <v>006526</v>
      </c>
      <c r="P42" s="7">
        <v>43802</v>
      </c>
      <c r="Q42" s="10">
        <v>9.31419</v>
      </c>
      <c r="R42" s="10">
        <v>0.52632000000000001</v>
      </c>
      <c r="S42" s="10">
        <v>8.7878699999999998</v>
      </c>
      <c r="T42" s="8">
        <v>13</v>
      </c>
      <c r="U42" s="7">
        <v>43805</v>
      </c>
      <c r="V42" s="8">
        <v>123456789</v>
      </c>
      <c r="W42" s="9" t="s">
        <v>149</v>
      </c>
      <c r="X42" s="8" t="s">
        <v>32</v>
      </c>
      <c r="Y42" s="9" t="s">
        <v>33</v>
      </c>
      <c r="Z42" s="8" t="s">
        <v>43</v>
      </c>
      <c r="AA42" s="9" t="s">
        <v>44</v>
      </c>
      <c r="AB42" s="10">
        <v>9.31419E-2</v>
      </c>
    </row>
    <row r="43" spans="1:28" s="4" customFormat="1" ht="13" x14ac:dyDescent="0.3">
      <c r="A43" s="5">
        <v>1789</v>
      </c>
      <c r="B43" s="6" t="s">
        <v>142</v>
      </c>
      <c r="C43" s="7">
        <v>43816</v>
      </c>
      <c r="D43" s="5">
        <v>50</v>
      </c>
      <c r="E43" s="9" t="s">
        <v>39</v>
      </c>
      <c r="F43" s="8" t="s">
        <v>48</v>
      </c>
      <c r="G43" s="9" t="s">
        <v>49</v>
      </c>
      <c r="H43" s="8" t="str">
        <f>"000097"</f>
        <v>000097</v>
      </c>
      <c r="I43" s="7">
        <v>43119</v>
      </c>
      <c r="J43" s="8" t="str">
        <f>"000147"</f>
        <v>000147</v>
      </c>
      <c r="K43" s="7">
        <v>43806</v>
      </c>
      <c r="L43" s="8" t="str">
        <f>"000147"</f>
        <v>000147</v>
      </c>
      <c r="M43" s="7">
        <v>43806</v>
      </c>
      <c r="N43" s="8">
        <v>16</v>
      </c>
      <c r="O43" s="8" t="str">
        <f>"006833"</f>
        <v>006833</v>
      </c>
      <c r="P43" s="7">
        <v>43815</v>
      </c>
      <c r="Q43" s="10">
        <v>3.1757</v>
      </c>
      <c r="R43" s="10">
        <v>0.42964000000000002</v>
      </c>
      <c r="S43" s="10">
        <v>2.7460599999999999</v>
      </c>
      <c r="T43" s="8">
        <v>13</v>
      </c>
      <c r="U43" s="7">
        <v>43816</v>
      </c>
      <c r="V43" s="8">
        <v>9880801223</v>
      </c>
      <c r="W43" s="9" t="s">
        <v>50</v>
      </c>
      <c r="X43" s="8" t="s">
        <v>29</v>
      </c>
      <c r="Y43" s="9" t="s">
        <v>30</v>
      </c>
      <c r="Z43" s="8" t="s">
        <v>37</v>
      </c>
      <c r="AA43" s="9" t="s">
        <v>38</v>
      </c>
      <c r="AB43" s="10">
        <v>3.1757000000000001E-2</v>
      </c>
    </row>
    <row r="44" spans="1:28" s="4" customFormat="1" ht="13" x14ac:dyDescent="0.3">
      <c r="A44" s="5">
        <v>1790</v>
      </c>
      <c r="B44" s="6" t="s">
        <v>142</v>
      </c>
      <c r="C44" s="7">
        <v>43823</v>
      </c>
      <c r="D44" s="5">
        <v>50</v>
      </c>
      <c r="E44" s="9" t="s">
        <v>39</v>
      </c>
      <c r="F44" s="8" t="s">
        <v>150</v>
      </c>
      <c r="G44" s="9" t="s">
        <v>151</v>
      </c>
      <c r="H44" s="8" t="str">
        <f>"000141"</f>
        <v>000141</v>
      </c>
      <c r="I44" s="7">
        <v>43184</v>
      </c>
      <c r="J44" s="8" t="str">
        <f>"000021"</f>
        <v>000021</v>
      </c>
      <c r="K44" s="7">
        <v>43249</v>
      </c>
      <c r="L44" s="8" t="str">
        <f>"000045"</f>
        <v>000045</v>
      </c>
      <c r="M44" s="7">
        <v>43249</v>
      </c>
      <c r="N44" s="8">
        <v>18</v>
      </c>
      <c r="O44" s="8" t="str">
        <f>"006782"</f>
        <v>006782</v>
      </c>
      <c r="P44" s="7">
        <v>43811</v>
      </c>
      <c r="Q44" s="10">
        <v>9.3307800000000007</v>
      </c>
      <c r="R44" s="10">
        <v>0.52168000000000003</v>
      </c>
      <c r="S44" s="10">
        <v>8.8091000000000008</v>
      </c>
      <c r="T44" s="8">
        <v>13</v>
      </c>
      <c r="U44" s="7">
        <v>43823</v>
      </c>
      <c r="V44" s="8">
        <v>123456789</v>
      </c>
      <c r="W44" s="9" t="s">
        <v>149</v>
      </c>
      <c r="X44" s="8" t="s">
        <v>32</v>
      </c>
      <c r="Y44" s="9" t="s">
        <v>33</v>
      </c>
      <c r="Z44" s="8" t="s">
        <v>43</v>
      </c>
      <c r="AA44" s="9" t="s">
        <v>44</v>
      </c>
      <c r="AB44" s="10">
        <v>9.330780000000001E-2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2020-01-28T11:49:08Z</dcterms:modified>
</cp:coreProperties>
</file>