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L25" i="1"/>
  <c r="J25" i="1"/>
  <c r="H25" i="1"/>
  <c r="O24" i="1"/>
  <c r="L24" i="1"/>
  <c r="J24" i="1"/>
  <c r="H24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<sst xmlns="http://schemas.openxmlformats.org/spreadsheetml/2006/main" count="244" uniqueCount="92">
  <si>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</si>
  <si>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</si>
  <si>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</si>
  <si>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</si>
  <si>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</si>
  <si>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</si>
  <si>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</si>
  <si>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</si>
  <si>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</si>
  <si>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</si>
  <si>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</si>
  <si>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</si>
  <si>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</si>
  <si>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</si>
  <si>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</si>
  <si>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</si>
  <si>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</si>
  <si>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</si>
  <si>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</si>
  <si>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</si>
  <si>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</si>
  <si>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</si>
  <si>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</si>
  <si>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</si>
  <si>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</si>
  <si>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</si>
  <si>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</si>
  <si>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</si>
  <si>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</si>
  <si>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P0300</t>
  </si>
  <si>
    <t>M and R to Street Lights - Replacement of Burnt Bulbs etc. (Package)</t>
  </si>
  <si>
    <t>June</t>
  </si>
  <si>
    <t>P1771</t>
  </si>
  <si>
    <t>Zone Works - POW Works</t>
  </si>
  <si>
    <t>May</t>
  </si>
  <si>
    <t>P1878</t>
  </si>
  <si>
    <t>18per - Works (Bhagyajyothi, Sooru / Neeru Yojane and General) (54 Lakhs / New Wards)</t>
  </si>
  <si>
    <t>KRIDL</t>
  </si>
  <si>
    <t>P3110</t>
  </si>
  <si>
    <t>14th Finance Commission Grant Works</t>
  </si>
  <si>
    <t>P3075</t>
  </si>
  <si>
    <t>Special comprehensive development works in Bangalore city (Bangalore city in charge Minister Discretionary Grants)</t>
  </si>
  <si>
    <t>Vignanapura</t>
  </si>
  <si>
    <t>051-15-000051</t>
  </si>
  <si>
    <t xml:space="preserve">Improvement to roads and drains in Nagappa reddy layout cross roads surroundings in Vijinapura ward no.51 </t>
  </si>
  <si>
    <t>ddo363</t>
  </si>
  <si>
    <t xml:space="preserve"> Assistant Executive Engineer Horamavu Mahadevapura Zone</t>
  </si>
  <si>
    <t>051-17-000016</t>
  </si>
  <si>
    <t>Improvements to the balance Roads and Drains in vijinapura Surrounding Area in Vijinapura Ward No 51</t>
  </si>
  <si>
    <t>Sri THAMANNA VENUGOPAL</t>
  </si>
  <si>
    <t>051-17-000022</t>
  </si>
  <si>
    <t>Construction of Culverts and Repairs to Drains and clearing blockages of Drains in Vijinapura Ward No 51</t>
  </si>
  <si>
    <t>051-17-000024</t>
  </si>
  <si>
    <t>Improvements to the Roads and drains at Chandrashekhara Layout surrounding Area in Vijinapura Ward No 51</t>
  </si>
  <si>
    <t>051-17-000014</t>
  </si>
  <si>
    <t>Improvements to the Roads and Drains in NR Layout and Other Roads Block 3 in Vijinapura Ward No 51</t>
  </si>
  <si>
    <t>051-17-000013</t>
  </si>
  <si>
    <t>Improvements to the Roads and Drains in NR Layout and Other Roads Block 2 in Vijinapura Ward No 51</t>
  </si>
  <si>
    <t>051-17-000019</t>
  </si>
  <si>
    <t>Improvements to the balance Roads and drains in Muttamma Layout and Kuvempu Layout in Vijinapura Ward No 51</t>
  </si>
  <si>
    <t>051-16-000001</t>
  </si>
  <si>
    <t>Operation and maintanance of street light fittings in ward no 51 Vijinapura Mahadevapura Zone M12</t>
  </si>
  <si>
    <t>M/S KARTHIK ELECTRICALS</t>
  </si>
  <si>
    <t>ddo365</t>
  </si>
  <si>
    <t xml:space="preserve"> Executive Engineer Electrical Mahadevapura Zone</t>
  </si>
  <si>
    <t>051-17-000010</t>
  </si>
  <si>
    <t>Engaging Tractor and Gangmen for Emergency repair and maintanance in Vijinapura Ward No 51</t>
  </si>
  <si>
    <t>Prakash Naik .H</t>
  </si>
  <si>
    <t>051-15-000025</t>
  </si>
  <si>
    <t xml:space="preserve">Construction of Toilet block and concreting to surrounding of Govt. Primary school at Lakshmanamurthy nagar slum in ward no.51 Vijinapura  </t>
  </si>
  <si>
    <t>051-15-000005</t>
  </si>
  <si>
    <t xml:space="preserve">Providing and constructing RCC drain at Govt. Kannada School back side of Ambedhkarnagar in ward no.51 Vijinapura  </t>
  </si>
  <si>
    <t>051-17-000039</t>
  </si>
  <si>
    <t xml:space="preserve">Providing drinking water works in Ward No 51 in K.R.Puram Division </t>
  </si>
  <si>
    <t>July</t>
  </si>
  <si>
    <t>051-15-000017</t>
  </si>
  <si>
    <t xml:space="preserve">Construction of Retying wall and Improvements to Storm water drain in Ambedhkarnagar in ward no.51 Vijinapura </t>
  </si>
  <si>
    <t>Technical manager (east) KRIDL</t>
  </si>
  <si>
    <t>051-15-000015</t>
  </si>
  <si>
    <t xml:space="preserve">Construction of Foot bridge and RCC Deak to Storm water drain in ward no.51 Vijinapura </t>
  </si>
  <si>
    <t>Technical Manager (east) KRIDL</t>
  </si>
  <si>
    <t>August</t>
  </si>
  <si>
    <t>September</t>
  </si>
  <si>
    <t>October</t>
  </si>
  <si>
    <t>051-18-000035</t>
  </si>
  <si>
    <t xml:space="preserve">Improvements to the balance Roads and Drains in vijinapura Surrounding cross roads Block -3 in Vijinapura, Ward No - 51. </t>
  </si>
  <si>
    <t>H. Krishna murthy</t>
  </si>
  <si>
    <t>November</t>
  </si>
  <si>
    <t>December</t>
  </si>
  <si>
    <t>051-16-000006</t>
  </si>
  <si>
    <t>Improvements of existing drain and construction of culvert at emergency required area in Vijinapura ward no51</t>
  </si>
  <si>
    <t>Harisha .K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</si>
</sst>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"/>
  <sheetViews>
    <sheetView tabSelected="1" workbookViewId="0">
      <selection activeCell="E1" sqref="E1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0.36328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s="4" customFormat="1" ht="13" x14ac:dyDescent="0.3">
      <c r="A2" s="5">
        <v>1791</v>
      </c>
      <c r="B2" s="6" t="s">
        <v>28</v>
      </c>
      <c r="C2" s="7">
        <v>43566</v>
      </c>
      <c r="D2" s="8">
        <v>51</v>
      </c>
      <c r="E2" s="9" t="s">
        <v>42</v>
      </c>
      <c r="F2" s="8" t="s">
        <v>43</v>
      </c>
      <c r="G2" s="9" t="s">
        <v>44</v>
      </c>
      <c r="H2" s="8" t="str">
        <f>"000016"</f>
        <v>000016</v>
      </c>
      <c r="I2" s="7">
        <v>42100</v>
      </c>
      <c r="J2" s="8" t="str">
        <f>"000081"</f>
        <v>000081</v>
      </c>
      <c r="K2" s="7">
        <v>42916</v>
      </c>
      <c r="L2" s="8" t="str">
        <f>"000211"</f>
        <v>000211</v>
      </c>
      <c r="M2" s="7">
        <v>42916</v>
      </c>
      <c r="N2" s="8">
        <v>15</v>
      </c>
      <c r="O2" s="8" t="str">
        <f>"000073"</f>
        <v>000073</v>
      </c>
      <c r="P2" s="7">
        <v>43563</v>
      </c>
      <c r="Q2" s="10">
        <v>13.85042</v>
      </c>
      <c r="R2" s="10">
        <v>1.89388</v>
      </c>
      <c r="S2" s="10">
        <v>11.95654</v>
      </c>
      <c r="T2" s="8">
        <v>12</v>
      </c>
      <c r="U2" s="7">
        <v>43566</v>
      </c>
      <c r="V2" s="8">
        <v>9086343423</v>
      </c>
      <c r="W2" s="9" t="s">
        <v>37</v>
      </c>
      <c r="X2" s="8" t="s">
        <v>40</v>
      </c>
      <c r="Y2" s="9" t="s">
        <v>41</v>
      </c>
      <c r="Z2" s="8" t="s">
        <v>45</v>
      </c>
      <c r="AA2" s="9" t="s">
        <v>46</v>
      </c>
      <c r="AB2" s="10">
        <f t="shared" ref="AB2:AB15" si="0">Q2/100</f>
        <v>0.13850419999999999</v>
      </c>
    </row>
    <row r="3" spans="1:28" s="4" customFormat="1" ht="13" x14ac:dyDescent="0.3">
      <c r="A3" s="5">
        <v>1792</v>
      </c>
      <c r="B3" s="6" t="s">
        <v>28</v>
      </c>
      <c r="C3" s="7">
        <v>43566</v>
      </c>
      <c r="D3" s="8">
        <v>51</v>
      </c>
      <c r="E3" s="9" t="s">
        <v>42</v>
      </c>
      <c r="F3" s="8" t="s">
        <v>47</v>
      </c>
      <c r="G3" s="9" t="s">
        <v>48</v>
      </c>
      <c r="H3" s="8" t="str">
        <f>"000127"</f>
        <v>000127</v>
      </c>
      <c r="I3" s="7">
        <v>42803</v>
      </c>
      <c r="J3" s="8" t="str">
        <f>"000076"</f>
        <v>000076</v>
      </c>
      <c r="K3" s="7">
        <v>42916</v>
      </c>
      <c r="L3" s="8" t="str">
        <f>"000213"</f>
        <v>000213</v>
      </c>
      <c r="M3" s="7">
        <v>42916</v>
      </c>
      <c r="N3" s="8">
        <v>17</v>
      </c>
      <c r="O3" s="8" t="str">
        <f>"000074"</f>
        <v>000074</v>
      </c>
      <c r="P3" s="7">
        <v>43563</v>
      </c>
      <c r="Q3" s="10">
        <v>20.16189</v>
      </c>
      <c r="R3" s="10">
        <v>2.7946200000000001</v>
      </c>
      <c r="S3" s="10">
        <v>17.367270000000001</v>
      </c>
      <c r="T3" s="8">
        <v>12</v>
      </c>
      <c r="U3" s="7">
        <v>43566</v>
      </c>
      <c r="V3" s="8">
        <v>9343722590</v>
      </c>
      <c r="W3" s="9" t="s">
        <v>49</v>
      </c>
      <c r="X3" s="8" t="s">
        <v>32</v>
      </c>
      <c r="Y3" s="9" t="s">
        <v>33</v>
      </c>
      <c r="Z3" s="8" t="s">
        <v>45</v>
      </c>
      <c r="AA3" s="9" t="s">
        <v>46</v>
      </c>
      <c r="AB3" s="10">
        <f t="shared" si="0"/>
        <v>0.20161889999999999</v>
      </c>
    </row>
    <row r="4" spans="1:28" s="4" customFormat="1" ht="13" x14ac:dyDescent="0.3">
      <c r="A4" s="5">
        <v>1793</v>
      </c>
      <c r="B4" s="6" t="s">
        <v>28</v>
      </c>
      <c r="C4" s="7">
        <v>43566</v>
      </c>
      <c r="D4" s="8">
        <v>51</v>
      </c>
      <c r="E4" s="9" t="s">
        <v>42</v>
      </c>
      <c r="F4" s="8" t="s">
        <v>50</v>
      </c>
      <c r="G4" s="9" t="s">
        <v>51</v>
      </c>
      <c r="H4" s="8" t="str">
        <f>"000129"</f>
        <v>000129</v>
      </c>
      <c r="I4" s="7">
        <v>42803</v>
      </c>
      <c r="J4" s="8" t="str">
        <f>"000077"</f>
        <v>000077</v>
      </c>
      <c r="K4" s="7">
        <v>42916</v>
      </c>
      <c r="L4" s="8" t="str">
        <f>"000214"</f>
        <v>000214</v>
      </c>
      <c r="M4" s="7">
        <v>42916</v>
      </c>
      <c r="N4" s="8">
        <v>17</v>
      </c>
      <c r="O4" s="8" t="str">
        <f>"000075"</f>
        <v>000075</v>
      </c>
      <c r="P4" s="7">
        <v>43563</v>
      </c>
      <c r="Q4" s="10">
        <v>20.255590000000002</v>
      </c>
      <c r="R4" s="10">
        <v>2.70594</v>
      </c>
      <c r="S4" s="10">
        <v>17.54965</v>
      </c>
      <c r="T4" s="8">
        <v>12</v>
      </c>
      <c r="U4" s="7">
        <v>43566</v>
      </c>
      <c r="V4" s="8">
        <v>9343722590</v>
      </c>
      <c r="W4" s="9" t="s">
        <v>49</v>
      </c>
      <c r="X4" s="8" t="s">
        <v>32</v>
      </c>
      <c r="Y4" s="9" t="s">
        <v>33</v>
      </c>
      <c r="Z4" s="8" t="s">
        <v>45</v>
      </c>
      <c r="AA4" s="9" t="s">
        <v>46</v>
      </c>
      <c r="AB4" s="10">
        <f t="shared" si="0"/>
        <v>0.20255590000000001</v>
      </c>
    </row>
    <row r="5" spans="1:28" s="4" customFormat="1" ht="13" x14ac:dyDescent="0.3">
      <c r="A5" s="5">
        <v>1794</v>
      </c>
      <c r="B5" s="6" t="s">
        <v>28</v>
      </c>
      <c r="C5" s="7">
        <v>43566</v>
      </c>
      <c r="D5" s="8">
        <v>51</v>
      </c>
      <c r="E5" s="9" t="s">
        <v>42</v>
      </c>
      <c r="F5" s="8" t="s">
        <v>52</v>
      </c>
      <c r="G5" s="9" t="s">
        <v>53</v>
      </c>
      <c r="H5" s="8" t="str">
        <f>"000130"</f>
        <v>000130</v>
      </c>
      <c r="I5" s="7">
        <v>42803</v>
      </c>
      <c r="J5" s="8" t="str">
        <f>"000078"</f>
        <v>000078</v>
      </c>
      <c r="K5" s="7">
        <v>42916</v>
      </c>
      <c r="L5" s="8" t="str">
        <f>"000215"</f>
        <v>000215</v>
      </c>
      <c r="M5" s="7">
        <v>42916</v>
      </c>
      <c r="N5" s="8">
        <v>17</v>
      </c>
      <c r="O5" s="8" t="str">
        <f>"000143"</f>
        <v>000143</v>
      </c>
      <c r="P5" s="7">
        <v>43563</v>
      </c>
      <c r="Q5" s="10">
        <v>20.573149999999998</v>
      </c>
      <c r="R5" s="10">
        <v>2.8108499999999998</v>
      </c>
      <c r="S5" s="10">
        <v>17.7623</v>
      </c>
      <c r="T5" s="8">
        <v>12</v>
      </c>
      <c r="U5" s="7">
        <v>43566</v>
      </c>
      <c r="V5" s="8">
        <v>9343722590</v>
      </c>
      <c r="W5" s="9" t="s">
        <v>49</v>
      </c>
      <c r="X5" s="8" t="s">
        <v>32</v>
      </c>
      <c r="Y5" s="9" t="s">
        <v>33</v>
      </c>
      <c r="Z5" s="8" t="s">
        <v>45</v>
      </c>
      <c r="AA5" s="9" t="s">
        <v>46</v>
      </c>
      <c r="AB5" s="10">
        <f t="shared" si="0"/>
        <v>0.20573149999999998</v>
      </c>
    </row>
    <row r="6" spans="1:28" s="4" customFormat="1" ht="13" x14ac:dyDescent="0.3">
      <c r="A6" s="5">
        <v>1795</v>
      </c>
      <c r="B6" s="6" t="s">
        <v>28</v>
      </c>
      <c r="C6" s="7">
        <v>43566</v>
      </c>
      <c r="D6" s="8">
        <v>51</v>
      </c>
      <c r="E6" s="9" t="s">
        <v>42</v>
      </c>
      <c r="F6" s="8" t="s">
        <v>54</v>
      </c>
      <c r="G6" s="9" t="s">
        <v>55</v>
      </c>
      <c r="H6" s="8" t="str">
        <f>"000126"</f>
        <v>000126</v>
      </c>
      <c r="I6" s="7">
        <v>42803</v>
      </c>
      <c r="J6" s="8" t="str">
        <f>"000075"</f>
        <v>000075</v>
      </c>
      <c r="K6" s="7">
        <v>42916</v>
      </c>
      <c r="L6" s="8" t="str">
        <f>"000216"</f>
        <v>000216</v>
      </c>
      <c r="M6" s="7">
        <v>42916</v>
      </c>
      <c r="N6" s="8">
        <v>17</v>
      </c>
      <c r="O6" s="8" t="str">
        <f>"000144"</f>
        <v>000144</v>
      </c>
      <c r="P6" s="7">
        <v>43563</v>
      </c>
      <c r="Q6" s="10">
        <v>18.445430000000002</v>
      </c>
      <c r="R6" s="10">
        <v>2.4878499999999999</v>
      </c>
      <c r="S6" s="10">
        <v>15.95758</v>
      </c>
      <c r="T6" s="8">
        <v>12</v>
      </c>
      <c r="U6" s="7">
        <v>43566</v>
      </c>
      <c r="V6" s="8">
        <v>9343722590</v>
      </c>
      <c r="W6" s="9" t="s">
        <v>49</v>
      </c>
      <c r="X6" s="8" t="s">
        <v>32</v>
      </c>
      <c r="Y6" s="9" t="s">
        <v>33</v>
      </c>
      <c r="Z6" s="8" t="s">
        <v>45</v>
      </c>
      <c r="AA6" s="9" t="s">
        <v>46</v>
      </c>
      <c r="AB6" s="10">
        <f t="shared" si="0"/>
        <v>0.18445430000000002</v>
      </c>
    </row>
    <row r="7" spans="1:28" s="4" customFormat="1" ht="13" x14ac:dyDescent="0.3">
      <c r="A7" s="5">
        <v>1796</v>
      </c>
      <c r="B7" s="6" t="s">
        <v>28</v>
      </c>
      <c r="C7" s="7">
        <v>43566</v>
      </c>
      <c r="D7" s="8">
        <v>51</v>
      </c>
      <c r="E7" s="9" t="s">
        <v>42</v>
      </c>
      <c r="F7" s="8" t="s">
        <v>56</v>
      </c>
      <c r="G7" s="9" t="s">
        <v>57</v>
      </c>
      <c r="H7" s="8" t="str">
        <f>"000131"</f>
        <v>000131</v>
      </c>
      <c r="I7" s="7">
        <v>42802</v>
      </c>
      <c r="J7" s="8" t="str">
        <f>"000074"</f>
        <v>000074</v>
      </c>
      <c r="K7" s="7">
        <v>42916</v>
      </c>
      <c r="L7" s="8" t="str">
        <f>"000217"</f>
        <v>000217</v>
      </c>
      <c r="M7" s="7">
        <v>42916</v>
      </c>
      <c r="N7" s="8">
        <v>17</v>
      </c>
      <c r="O7" s="8" t="str">
        <f>"000145"</f>
        <v>000145</v>
      </c>
      <c r="P7" s="7">
        <v>43563</v>
      </c>
      <c r="Q7" s="10">
        <v>18.448039999999999</v>
      </c>
      <c r="R7" s="10">
        <v>2.4960499999999999</v>
      </c>
      <c r="S7" s="10">
        <v>15.95199</v>
      </c>
      <c r="T7" s="8">
        <v>12</v>
      </c>
      <c r="U7" s="7">
        <v>43566</v>
      </c>
      <c r="V7" s="8">
        <v>9343722590</v>
      </c>
      <c r="W7" s="9" t="s">
        <v>49</v>
      </c>
      <c r="X7" s="8" t="s">
        <v>32</v>
      </c>
      <c r="Y7" s="9" t="s">
        <v>33</v>
      </c>
      <c r="Z7" s="8" t="s">
        <v>45</v>
      </c>
      <c r="AA7" s="9" t="s">
        <v>46</v>
      </c>
      <c r="AB7" s="10">
        <f t="shared" si="0"/>
        <v>0.18448039999999999</v>
      </c>
    </row>
    <row r="8" spans="1:28" s="4" customFormat="1" ht="13" x14ac:dyDescent="0.3">
      <c r="A8" s="5">
        <v>1797</v>
      </c>
      <c r="B8" s="6" t="s">
        <v>28</v>
      </c>
      <c r="C8" s="7">
        <v>43566</v>
      </c>
      <c r="D8" s="8">
        <v>51</v>
      </c>
      <c r="E8" s="9" t="s">
        <v>42</v>
      </c>
      <c r="F8" s="8" t="s">
        <v>58</v>
      </c>
      <c r="G8" s="9" t="s">
        <v>59</v>
      </c>
      <c r="H8" s="8" t="str">
        <f>"000128"</f>
        <v>000128</v>
      </c>
      <c r="I8" s="7">
        <v>42803</v>
      </c>
      <c r="J8" s="8" t="str">
        <f>"000079"</f>
        <v>000079</v>
      </c>
      <c r="K8" s="7">
        <v>42916</v>
      </c>
      <c r="L8" s="8" t="str">
        <f>"000218"</f>
        <v>000218</v>
      </c>
      <c r="M8" s="7">
        <v>42916</v>
      </c>
      <c r="N8" s="8">
        <v>17</v>
      </c>
      <c r="O8" s="8" t="str">
        <f>"000146"</f>
        <v>000146</v>
      </c>
      <c r="P8" s="7">
        <v>43563</v>
      </c>
      <c r="Q8" s="10">
        <v>20.540700000000001</v>
      </c>
      <c r="R8" s="10">
        <v>2.8730099999999998</v>
      </c>
      <c r="S8" s="10">
        <v>17.66769</v>
      </c>
      <c r="T8" s="8">
        <v>12</v>
      </c>
      <c r="U8" s="7">
        <v>43566</v>
      </c>
      <c r="V8" s="8">
        <v>9343722590</v>
      </c>
      <c r="W8" s="9" t="s">
        <v>49</v>
      </c>
      <c r="X8" s="8" t="s">
        <v>32</v>
      </c>
      <c r="Y8" s="9" t="s">
        <v>33</v>
      </c>
      <c r="Z8" s="8" t="s">
        <v>45</v>
      </c>
      <c r="AA8" s="9" t="s">
        <v>46</v>
      </c>
      <c r="AB8" s="10">
        <f t="shared" si="0"/>
        <v>0.20540700000000001</v>
      </c>
    </row>
    <row r="9" spans="1:28" s="4" customFormat="1" ht="13" x14ac:dyDescent="0.3">
      <c r="A9" s="5">
        <v>1798</v>
      </c>
      <c r="B9" s="6" t="s">
        <v>28</v>
      </c>
      <c r="C9" s="7">
        <v>43567</v>
      </c>
      <c r="D9" s="8">
        <v>51</v>
      </c>
      <c r="E9" s="9" t="s">
        <v>42</v>
      </c>
      <c r="F9" s="8" t="s">
        <v>60</v>
      </c>
      <c r="G9" s="9" t="s">
        <v>61</v>
      </c>
      <c r="H9" s="8" t="str">
        <f>"000018"</f>
        <v>000018</v>
      </c>
      <c r="I9" s="7">
        <v>42625</v>
      </c>
      <c r="J9" s="8" t="str">
        <f>"000120"</f>
        <v>000120</v>
      </c>
      <c r="K9" s="7">
        <v>43490</v>
      </c>
      <c r="L9" s="8" t="str">
        <f>"000121"</f>
        <v>000121</v>
      </c>
      <c r="M9" s="7">
        <v>43490</v>
      </c>
      <c r="N9" s="8">
        <v>16</v>
      </c>
      <c r="O9" s="8" t="str">
        <f>"000963"</f>
        <v>000963</v>
      </c>
      <c r="P9" s="7">
        <v>43579</v>
      </c>
      <c r="Q9" s="10">
        <v>2.9963799999999998</v>
      </c>
      <c r="R9" s="10">
        <v>0.37845000000000001</v>
      </c>
      <c r="S9" s="10">
        <v>2.6179299999999999</v>
      </c>
      <c r="T9" s="8">
        <v>17</v>
      </c>
      <c r="U9" s="7">
        <v>43567</v>
      </c>
      <c r="V9" s="8">
        <v>9980796171</v>
      </c>
      <c r="W9" s="9" t="s">
        <v>62</v>
      </c>
      <c r="X9" s="8" t="s">
        <v>29</v>
      </c>
      <c r="Y9" s="9" t="s">
        <v>30</v>
      </c>
      <c r="Z9" s="8" t="s">
        <v>63</v>
      </c>
      <c r="AA9" s="9" t="s">
        <v>64</v>
      </c>
      <c r="AB9" s="10">
        <f t="shared" si="0"/>
        <v>2.9963799999999999E-2</v>
      </c>
    </row>
    <row r="10" spans="1:28" s="4" customFormat="1" ht="13" x14ac:dyDescent="0.3">
      <c r="A10" s="5">
        <v>1799</v>
      </c>
      <c r="B10" s="6" t="s">
        <v>28</v>
      </c>
      <c r="C10" s="7">
        <v>43575</v>
      </c>
      <c r="D10" s="8">
        <v>51</v>
      </c>
      <c r="E10" s="9" t="s">
        <v>42</v>
      </c>
      <c r="F10" s="8" t="s">
        <v>60</v>
      </c>
      <c r="G10" s="9" t="s">
        <v>61</v>
      </c>
      <c r="H10" s="8" t="str">
        <f>"000018"</f>
        <v>000018</v>
      </c>
      <c r="I10" s="7">
        <v>42625</v>
      </c>
      <c r="J10" s="8" t="str">
        <f>"000120"</f>
        <v>000120</v>
      </c>
      <c r="K10" s="7">
        <v>43490</v>
      </c>
      <c r="L10" s="8" t="str">
        <f>"000121"</f>
        <v>000121</v>
      </c>
      <c r="M10" s="7">
        <v>43490</v>
      </c>
      <c r="N10" s="8">
        <v>16</v>
      </c>
      <c r="O10" s="8" t="str">
        <f>"000963"</f>
        <v>000963</v>
      </c>
      <c r="P10" s="7">
        <v>43579</v>
      </c>
      <c r="Q10" s="10">
        <v>2.9963899999999999</v>
      </c>
      <c r="R10" s="10">
        <v>0.37846000000000002</v>
      </c>
      <c r="S10" s="10">
        <v>2.6179299999999999</v>
      </c>
      <c r="T10" s="8">
        <v>20</v>
      </c>
      <c r="U10" s="7">
        <v>43575</v>
      </c>
      <c r="V10" s="8">
        <v>9980796171</v>
      </c>
      <c r="W10" s="9" t="s">
        <v>62</v>
      </c>
      <c r="X10" s="8" t="s">
        <v>29</v>
      </c>
      <c r="Y10" s="9" t="s">
        <v>30</v>
      </c>
      <c r="Z10" s="8" t="s">
        <v>63</v>
      </c>
      <c r="AA10" s="9" t="s">
        <v>64</v>
      </c>
      <c r="AB10" s="10">
        <f t="shared" si="0"/>
        <v>2.9963899999999998E-2</v>
      </c>
    </row>
    <row r="11" spans="1:28" s="4" customFormat="1" ht="13" x14ac:dyDescent="0.3">
      <c r="A11" s="5">
        <v>1800</v>
      </c>
      <c r="B11" s="6" t="s">
        <v>28</v>
      </c>
      <c r="C11" s="7">
        <v>43575</v>
      </c>
      <c r="D11" s="8">
        <v>51</v>
      </c>
      <c r="E11" s="9" t="s">
        <v>42</v>
      </c>
      <c r="F11" s="8" t="s">
        <v>60</v>
      </c>
      <c r="G11" s="9" t="s">
        <v>61</v>
      </c>
      <c r="H11" s="8" t="str">
        <f>"000018"</f>
        <v>000018</v>
      </c>
      <c r="I11" s="7">
        <v>42625</v>
      </c>
      <c r="J11" s="8" t="str">
        <f>"000120"</f>
        <v>000120</v>
      </c>
      <c r="K11" s="7">
        <v>43490</v>
      </c>
      <c r="L11" s="8" t="str">
        <f>"000121"</f>
        <v>000121</v>
      </c>
      <c r="M11" s="7">
        <v>43490</v>
      </c>
      <c r="N11" s="8">
        <v>16</v>
      </c>
      <c r="O11" s="8" t="str">
        <f>"000963"</f>
        <v>000963</v>
      </c>
      <c r="P11" s="7">
        <v>43579</v>
      </c>
      <c r="Q11" s="10">
        <v>2.9963799999999998</v>
      </c>
      <c r="R11" s="10">
        <v>0.37846000000000002</v>
      </c>
      <c r="S11" s="10">
        <v>2.6179199999999998</v>
      </c>
      <c r="T11" s="8">
        <v>20</v>
      </c>
      <c r="U11" s="7">
        <v>43575</v>
      </c>
      <c r="V11" s="8">
        <v>9980796171</v>
      </c>
      <c r="W11" s="9" t="s">
        <v>62</v>
      </c>
      <c r="X11" s="8" t="s">
        <v>29</v>
      </c>
      <c r="Y11" s="9" t="s">
        <v>30</v>
      </c>
      <c r="Z11" s="8" t="s">
        <v>63</v>
      </c>
      <c r="AA11" s="9" t="s">
        <v>64</v>
      </c>
      <c r="AB11" s="10">
        <f t="shared" si="0"/>
        <v>2.9963799999999999E-2</v>
      </c>
    </row>
    <row r="12" spans="1:28" s="4" customFormat="1" ht="13" x14ac:dyDescent="0.3">
      <c r="A12" s="5">
        <v>1801</v>
      </c>
      <c r="B12" s="6" t="s">
        <v>28</v>
      </c>
      <c r="C12" s="7">
        <v>43580</v>
      </c>
      <c r="D12" s="8">
        <v>51</v>
      </c>
      <c r="E12" s="9" t="s">
        <v>42</v>
      </c>
      <c r="F12" s="8" t="s">
        <v>60</v>
      </c>
      <c r="G12" s="9" t="s">
        <v>61</v>
      </c>
      <c r="H12" s="8" t="str">
        <f>"000018"</f>
        <v>000018</v>
      </c>
      <c r="I12" s="7">
        <v>42625</v>
      </c>
      <c r="J12" s="8" t="str">
        <f>"000006"</f>
        <v>000006</v>
      </c>
      <c r="K12" s="7">
        <v>43599</v>
      </c>
      <c r="L12" s="8" t="str">
        <f>"000006"</f>
        <v>000006</v>
      </c>
      <c r="M12" s="7">
        <v>43599</v>
      </c>
      <c r="N12" s="8">
        <v>16</v>
      </c>
      <c r="O12" s="8" t="str">
        <f>""</f>
        <v/>
      </c>
      <c r="P12" s="7"/>
      <c r="Q12" s="10">
        <v>2.9963799999999998</v>
      </c>
      <c r="R12" s="10">
        <v>0.37845000000000001</v>
      </c>
      <c r="S12" s="10">
        <v>2.6179299999999999</v>
      </c>
      <c r="T12" s="8">
        <v>29</v>
      </c>
      <c r="U12" s="7">
        <v>43580</v>
      </c>
      <c r="V12" s="8">
        <v>9980796171</v>
      </c>
      <c r="W12" s="9" t="s">
        <v>62</v>
      </c>
      <c r="X12" s="8" t="s">
        <v>29</v>
      </c>
      <c r="Y12" s="9" t="s">
        <v>30</v>
      </c>
      <c r="Z12" s="8" t="s">
        <v>63</v>
      </c>
      <c r="AA12" s="9" t="s">
        <v>64</v>
      </c>
      <c r="AB12" s="10">
        <f t="shared" si="0"/>
        <v>2.9963799999999999E-2</v>
      </c>
    </row>
    <row r="13" spans="1:28" s="4" customFormat="1" ht="13" x14ac:dyDescent="0.3">
      <c r="A13" s="5">
        <v>1802</v>
      </c>
      <c r="B13" s="6" t="s">
        <v>28</v>
      </c>
      <c r="C13" s="7">
        <v>43580</v>
      </c>
      <c r="D13" s="8">
        <v>51</v>
      </c>
      <c r="E13" s="9" t="s">
        <v>42</v>
      </c>
      <c r="F13" s="8" t="s">
        <v>60</v>
      </c>
      <c r="G13" s="9" t="s">
        <v>61</v>
      </c>
      <c r="H13" s="8" t="str">
        <f>"000018"</f>
        <v>000018</v>
      </c>
      <c r="I13" s="7">
        <v>42625</v>
      </c>
      <c r="J13" s="8" t="str">
        <f>"000006"</f>
        <v>000006</v>
      </c>
      <c r="K13" s="7">
        <v>43599</v>
      </c>
      <c r="L13" s="8" t="str">
        <f>"000006"</f>
        <v>000006</v>
      </c>
      <c r="M13" s="7">
        <v>43599</v>
      </c>
      <c r="N13" s="8">
        <v>16</v>
      </c>
      <c r="O13" s="8" t="str">
        <f>""</f>
        <v/>
      </c>
      <c r="P13" s="7"/>
      <c r="Q13" s="10">
        <v>2.9963799999999998</v>
      </c>
      <c r="R13" s="10">
        <v>0.40545999999999999</v>
      </c>
      <c r="S13" s="10">
        <v>2.5909200000000001</v>
      </c>
      <c r="T13" s="8">
        <v>29</v>
      </c>
      <c r="U13" s="7">
        <v>43580</v>
      </c>
      <c r="V13" s="8">
        <v>9980796171</v>
      </c>
      <c r="W13" s="9" t="s">
        <v>62</v>
      </c>
      <c r="X13" s="8" t="s">
        <v>29</v>
      </c>
      <c r="Y13" s="9" t="s">
        <v>30</v>
      </c>
      <c r="Z13" s="8" t="s">
        <v>63</v>
      </c>
      <c r="AA13" s="9" t="s">
        <v>64</v>
      </c>
      <c r="AB13" s="10">
        <f t="shared" si="0"/>
        <v>2.9963799999999999E-2</v>
      </c>
    </row>
    <row r="14" spans="1:28" s="4" customFormat="1" ht="13" x14ac:dyDescent="0.3">
      <c r="A14" s="5">
        <v>1803</v>
      </c>
      <c r="B14" s="6" t="s">
        <v>28</v>
      </c>
      <c r="C14" s="7">
        <v>43582</v>
      </c>
      <c r="D14" s="8">
        <v>51</v>
      </c>
      <c r="E14" s="9" t="s">
        <v>42</v>
      </c>
      <c r="F14" s="8" t="s">
        <v>65</v>
      </c>
      <c r="G14" s="9" t="s">
        <v>66</v>
      </c>
      <c r="H14" s="8" t="str">
        <f>"000123"</f>
        <v>000123</v>
      </c>
      <c r="I14" s="7">
        <v>42802</v>
      </c>
      <c r="J14" s="8" t="str">
        <f>"000045"</f>
        <v>000045</v>
      </c>
      <c r="K14" s="7">
        <v>43132</v>
      </c>
      <c r="L14" s="8" t="str">
        <f>"000186"</f>
        <v>000186</v>
      </c>
      <c r="M14" s="7">
        <v>43132</v>
      </c>
      <c r="N14" s="8">
        <v>17</v>
      </c>
      <c r="O14" s="8" t="str">
        <f>"001041"</f>
        <v>001041</v>
      </c>
      <c r="P14" s="7">
        <v>43580</v>
      </c>
      <c r="Q14" s="10">
        <v>4.2375299999999996</v>
      </c>
      <c r="R14" s="10">
        <v>0.30216999999999999</v>
      </c>
      <c r="S14" s="10">
        <v>3.9353600000000002</v>
      </c>
      <c r="T14" s="8">
        <v>31</v>
      </c>
      <c r="U14" s="7">
        <v>43582</v>
      </c>
      <c r="V14" s="8">
        <v>9342827578</v>
      </c>
      <c r="W14" s="9" t="s">
        <v>67</v>
      </c>
      <c r="X14" s="8" t="s">
        <v>32</v>
      </c>
      <c r="Y14" s="9" t="s">
        <v>33</v>
      </c>
      <c r="Z14" s="8" t="s">
        <v>45</v>
      </c>
      <c r="AA14" s="9" t="s">
        <v>46</v>
      </c>
      <c r="AB14" s="10">
        <f t="shared" si="0"/>
        <v>4.2375299999999998E-2</v>
      </c>
    </row>
    <row r="15" spans="1:28" s="4" customFormat="1" ht="13" x14ac:dyDescent="0.3">
      <c r="A15" s="5">
        <v>1804</v>
      </c>
      <c r="B15" s="6" t="s">
        <v>34</v>
      </c>
      <c r="C15" s="7">
        <v>43598</v>
      </c>
      <c r="D15" s="8">
        <v>51</v>
      </c>
      <c r="E15" s="9" t="s">
        <v>42</v>
      </c>
      <c r="F15" s="8" t="s">
        <v>72</v>
      </c>
      <c r="G15" s="9" t="s">
        <v>73</v>
      </c>
      <c r="H15" s="8" t="str">
        <f>"000084"</f>
        <v>000084</v>
      </c>
      <c r="I15" s="7">
        <v>43422</v>
      </c>
      <c r="J15" s="8" t="str">
        <f>"000192"</f>
        <v>000192</v>
      </c>
      <c r="K15" s="7">
        <v>43553</v>
      </c>
      <c r="L15" s="8" t="str">
        <f>"000442"</f>
        <v>000442</v>
      </c>
      <c r="M15" s="7">
        <v>43553</v>
      </c>
      <c r="N15" s="8">
        <v>17</v>
      </c>
      <c r="O15" s="8" t="str">
        <f>"001417"</f>
        <v>001417</v>
      </c>
      <c r="P15" s="7">
        <v>43595</v>
      </c>
      <c r="Q15" s="10">
        <v>12.63083</v>
      </c>
      <c r="R15" s="10">
        <v>1.3348599999999999</v>
      </c>
      <c r="S15" s="10">
        <v>11.295970000000001</v>
      </c>
      <c r="T15" s="8">
        <v>41</v>
      </c>
      <c r="U15" s="7">
        <v>43598</v>
      </c>
      <c r="V15" s="8">
        <v>0</v>
      </c>
      <c r="W15" s="9" t="s">
        <v>37</v>
      </c>
      <c r="X15" s="8" t="s">
        <v>38</v>
      </c>
      <c r="Y15" s="9" t="s">
        <v>39</v>
      </c>
      <c r="Z15" s="8" t="s">
        <v>45</v>
      </c>
      <c r="AA15" s="9" t="s">
        <v>46</v>
      </c>
      <c r="AB15" s="10">
        <f t="shared" si="0"/>
        <v>0.12630829999999998</v>
      </c>
    </row>
    <row r="16" spans="1:28" s="4" customFormat="1" ht="13" x14ac:dyDescent="0.3">
      <c r="A16" s="5">
        <v>1805</v>
      </c>
      <c r="B16" s="6" t="s">
        <v>31</v>
      </c>
      <c r="C16" s="7">
        <v>43617</v>
      </c>
      <c r="D16" s="8">
        <v>51</v>
      </c>
      <c r="E16" s="9" t="s">
        <v>42</v>
      </c>
      <c r="F16" s="8" t="s">
        <v>68</v>
      </c>
      <c r="G16" s="9" t="s">
        <v>69</v>
      </c>
      <c r="H16" s="8" t="str">
        <f>"000132"</f>
        <v>000132</v>
      </c>
      <c r="I16" s="7">
        <v>41983</v>
      </c>
      <c r="J16" s="8" t="str">
        <f>"000168"</f>
        <v>000168</v>
      </c>
      <c r="K16" s="7">
        <v>43507</v>
      </c>
      <c r="L16" s="8" t="str">
        <f>"000371"</f>
        <v>000371</v>
      </c>
      <c r="M16" s="7">
        <v>43507</v>
      </c>
      <c r="N16" s="8">
        <v>15</v>
      </c>
      <c r="O16" s="8" t="str">
        <f>"001913"</f>
        <v>001913</v>
      </c>
      <c r="P16" s="7">
        <v>43607</v>
      </c>
      <c r="Q16" s="10">
        <v>9.1198399999999999</v>
      </c>
      <c r="R16" s="10">
        <v>1.1603000000000001</v>
      </c>
      <c r="S16" s="10">
        <v>7.9595399999999996</v>
      </c>
      <c r="T16" s="8">
        <v>67</v>
      </c>
      <c r="U16" s="7">
        <v>43617</v>
      </c>
      <c r="V16" s="8">
        <v>9945520405</v>
      </c>
      <c r="W16" s="9" t="s">
        <v>37</v>
      </c>
      <c r="X16" s="8" t="s">
        <v>35</v>
      </c>
      <c r="Y16" s="9" t="s">
        <v>36</v>
      </c>
      <c r="Z16" s="8" t="s">
        <v>45</v>
      </c>
      <c r="AA16" s="9" t="s">
        <v>46</v>
      </c>
      <c r="AB16" s="10">
        <v>9.1198399999999999E-2</v>
      </c>
    </row>
    <row r="17" spans="1:28" s="4" customFormat="1" ht="13" x14ac:dyDescent="0.3">
      <c r="A17" s="5">
        <v>1806</v>
      </c>
      <c r="B17" s="6" t="s">
        <v>31</v>
      </c>
      <c r="C17" s="7">
        <v>43617</v>
      </c>
      <c r="D17" s="8">
        <v>51</v>
      </c>
      <c r="E17" s="9" t="s">
        <v>42</v>
      </c>
      <c r="F17" s="8" t="s">
        <v>70</v>
      </c>
      <c r="G17" s="9" t="s">
        <v>71</v>
      </c>
      <c r="H17" s="8" t="str">
        <f>"000137"</f>
        <v>000137</v>
      </c>
      <c r="I17" s="7">
        <v>41983</v>
      </c>
      <c r="J17" s="8" t="str">
        <f>"000169"</f>
        <v>000169</v>
      </c>
      <c r="K17" s="7">
        <v>43507</v>
      </c>
      <c r="L17" s="8" t="str">
        <f>"000372"</f>
        <v>000372</v>
      </c>
      <c r="M17" s="7">
        <v>43507</v>
      </c>
      <c r="N17" s="8">
        <v>15</v>
      </c>
      <c r="O17" s="8" t="str">
        <f>"001914"</f>
        <v>001914</v>
      </c>
      <c r="P17" s="7">
        <v>43607</v>
      </c>
      <c r="Q17" s="10">
        <v>4.2813299999999996</v>
      </c>
      <c r="R17" s="10">
        <v>0.59074000000000004</v>
      </c>
      <c r="S17" s="10">
        <v>3.6905899999999998</v>
      </c>
      <c r="T17" s="8">
        <v>67</v>
      </c>
      <c r="U17" s="7">
        <v>43617</v>
      </c>
      <c r="V17" s="8">
        <v>9480828234</v>
      </c>
      <c r="W17" s="9" t="s">
        <v>37</v>
      </c>
      <c r="X17" s="8" t="s">
        <v>35</v>
      </c>
      <c r="Y17" s="9" t="s">
        <v>36</v>
      </c>
      <c r="Z17" s="8" t="s">
        <v>45</v>
      </c>
      <c r="AA17" s="9" t="s">
        <v>46</v>
      </c>
      <c r="AB17" s="10">
        <v>4.2813299999999999E-2</v>
      </c>
    </row>
    <row r="18" spans="1:28" s="4" customFormat="1" ht="13" x14ac:dyDescent="0.3">
      <c r="A18" s="5">
        <v>1807</v>
      </c>
      <c r="B18" s="6" t="s">
        <v>31</v>
      </c>
      <c r="C18" s="7">
        <v>43623</v>
      </c>
      <c r="D18" s="8">
        <v>51</v>
      </c>
      <c r="E18" s="9" t="s">
        <v>42</v>
      </c>
      <c r="F18" s="8" t="s">
        <v>60</v>
      </c>
      <c r="G18" s="9" t="s">
        <v>61</v>
      </c>
      <c r="H18" s="8" t="str">
        <f>"000018"</f>
        <v>000018</v>
      </c>
      <c r="I18" s="7">
        <v>42625</v>
      </c>
      <c r="J18" s="8" t="str">
        <f>"000006"</f>
        <v>000006</v>
      </c>
      <c r="K18" s="7">
        <v>43599</v>
      </c>
      <c r="L18" s="8" t="str">
        <f>"000006"</f>
        <v>000006</v>
      </c>
      <c r="M18" s="7">
        <v>43599</v>
      </c>
      <c r="N18" s="8">
        <v>16</v>
      </c>
      <c r="O18" s="8" t="str">
        <f>"002346"</f>
        <v>002346</v>
      </c>
      <c r="P18" s="7">
        <v>43617</v>
      </c>
      <c r="Q18" s="10">
        <v>5.9927799999999998</v>
      </c>
      <c r="R18" s="10">
        <v>0.73409999999999997</v>
      </c>
      <c r="S18" s="10">
        <v>5.25868</v>
      </c>
      <c r="T18" s="8">
        <v>73</v>
      </c>
      <c r="U18" s="7">
        <v>43623</v>
      </c>
      <c r="V18" s="8">
        <v>9980796171</v>
      </c>
      <c r="W18" s="9" t="s">
        <v>62</v>
      </c>
      <c r="X18" s="8" t="s">
        <v>29</v>
      </c>
      <c r="Y18" s="9" t="s">
        <v>30</v>
      </c>
      <c r="Z18" s="8" t="s">
        <v>63</v>
      </c>
      <c r="AA18" s="9" t="s">
        <v>64</v>
      </c>
      <c r="AB18" s="10">
        <v>5.9927799999999996E-2</v>
      </c>
    </row>
    <row r="19" spans="1:28" s="4" customFormat="1" ht="13" x14ac:dyDescent="0.3">
      <c r="A19" s="5">
        <v>1808</v>
      </c>
      <c r="B19" s="6" t="s">
        <v>74</v>
      </c>
      <c r="C19" s="7">
        <v>43672</v>
      </c>
      <c r="D19" s="8">
        <v>51</v>
      </c>
      <c r="E19" s="9" t="s">
        <v>42</v>
      </c>
      <c r="F19" s="8" t="s">
        <v>75</v>
      </c>
      <c r="G19" s="11" t="s">
        <v>76</v>
      </c>
      <c r="H19" s="8" t="str">
        <f>"000396"</f>
        <v>000396</v>
      </c>
      <c r="I19" s="7">
        <v>43519</v>
      </c>
      <c r="J19" s="8" t="str">
        <f>"000025"</f>
        <v>000025</v>
      </c>
      <c r="K19" s="7">
        <v>43637</v>
      </c>
      <c r="L19" s="8" t="str">
        <f>"000062"</f>
        <v>000062</v>
      </c>
      <c r="M19" s="7">
        <v>43637</v>
      </c>
      <c r="N19" s="8">
        <v>15</v>
      </c>
      <c r="O19" s="8" t="str">
        <f>"003838"</f>
        <v>003838</v>
      </c>
      <c r="P19" s="7">
        <v>43665</v>
      </c>
      <c r="Q19" s="12">
        <v>57.722610000000003</v>
      </c>
      <c r="R19" s="12">
        <v>6.5511799999999996</v>
      </c>
      <c r="S19" s="12">
        <v>51.171430000000001</v>
      </c>
      <c r="T19" s="8">
        <v>127</v>
      </c>
      <c r="U19" s="7">
        <v>43672</v>
      </c>
      <c r="V19" s="8">
        <v>9731060516</v>
      </c>
      <c r="W19" s="11" t="s">
        <v>77</v>
      </c>
      <c r="X19" s="8" t="s">
        <v>35</v>
      </c>
      <c r="Y19" s="11" t="s">
        <v>36</v>
      </c>
      <c r="Z19" s="8" t="s">
        <v>45</v>
      </c>
      <c r="AA19" s="11" t="s">
        <v>46</v>
      </c>
      <c r="AB19" s="12">
        <f>Q19/100</f>
        <v>0.57722610000000008</v>
      </c>
    </row>
    <row r="20" spans="1:28" s="4" customFormat="1" ht="13" x14ac:dyDescent="0.3">
      <c r="A20" s="5">
        <v>1809</v>
      </c>
      <c r="B20" s="6" t="s">
        <v>74</v>
      </c>
      <c r="C20" s="7">
        <v>43672</v>
      </c>
      <c r="D20" s="8">
        <v>51</v>
      </c>
      <c r="E20" s="9" t="s">
        <v>42</v>
      </c>
      <c r="F20" s="8" t="s">
        <v>78</v>
      </c>
      <c r="G20" s="11" t="s">
        <v>79</v>
      </c>
      <c r="H20" s="8" t="str">
        <f>"000395"</f>
        <v>000395</v>
      </c>
      <c r="I20" s="7">
        <v>43519</v>
      </c>
      <c r="J20" s="8" t="str">
        <f>"000026"</f>
        <v>000026</v>
      </c>
      <c r="K20" s="7">
        <v>43637</v>
      </c>
      <c r="L20" s="8" t="str">
        <f>"000063"</f>
        <v>000063</v>
      </c>
      <c r="M20" s="7">
        <v>43637</v>
      </c>
      <c r="N20" s="8">
        <v>15</v>
      </c>
      <c r="O20" s="8" t="str">
        <f>"003839"</f>
        <v>003839</v>
      </c>
      <c r="P20" s="7">
        <v>43665</v>
      </c>
      <c r="Q20" s="12">
        <v>58.078060000000001</v>
      </c>
      <c r="R20" s="12">
        <v>6.3950100000000001</v>
      </c>
      <c r="S20" s="12">
        <v>51.683050000000001</v>
      </c>
      <c r="T20" s="8">
        <v>127</v>
      </c>
      <c r="U20" s="7">
        <v>43672</v>
      </c>
      <c r="V20" s="8">
        <v>9731060516</v>
      </c>
      <c r="W20" s="11" t="s">
        <v>80</v>
      </c>
      <c r="X20" s="8" t="s">
        <v>35</v>
      </c>
      <c r="Y20" s="11" t="s">
        <v>36</v>
      </c>
      <c r="Z20" s="8" t="s">
        <v>45</v>
      </c>
      <c r="AA20" s="11" t="s">
        <v>46</v>
      </c>
      <c r="AB20" s="12">
        <f>Q20/100</f>
        <v>0.58078059999999998</v>
      </c>
    </row>
    <row r="21" spans="1:28" s="4" customFormat="1" ht="13" x14ac:dyDescent="0.3">
      <c r="A21" s="5">
        <v>1810</v>
      </c>
      <c r="B21" s="6" t="s">
        <v>81</v>
      </c>
      <c r="C21" s="7">
        <v>43679</v>
      </c>
      <c r="D21" s="8">
        <v>51</v>
      </c>
      <c r="E21" s="9" t="s">
        <v>42</v>
      </c>
      <c r="F21" s="8" t="s">
        <v>60</v>
      </c>
      <c r="G21" s="11" t="s">
        <v>61</v>
      </c>
      <c r="H21" s="8" t="str">
        <f>"000018"</f>
        <v>000018</v>
      </c>
      <c r="I21" s="7">
        <v>42625</v>
      </c>
      <c r="J21" s="8" t="str">
        <f>"000055"</f>
        <v>000055</v>
      </c>
      <c r="K21" s="7">
        <v>43782</v>
      </c>
      <c r="L21" s="8" t="str">
        <f>"000053"</f>
        <v>000053</v>
      </c>
      <c r="M21" s="7">
        <v>43782</v>
      </c>
      <c r="N21" s="8">
        <v>16</v>
      </c>
      <c r="O21" s="8" t="str">
        <f>"006356"</f>
        <v>006356</v>
      </c>
      <c r="P21" s="7">
        <v>43794</v>
      </c>
      <c r="Q21" s="12">
        <v>2.9963899999999999</v>
      </c>
      <c r="R21" s="12">
        <v>0.42603000000000002</v>
      </c>
      <c r="S21" s="12">
        <v>2.57036</v>
      </c>
      <c r="T21" s="8">
        <v>138</v>
      </c>
      <c r="U21" s="7">
        <v>43679</v>
      </c>
      <c r="V21" s="8">
        <v>9980796171</v>
      </c>
      <c r="W21" s="11" t="s">
        <v>62</v>
      </c>
      <c r="X21" s="8" t="s">
        <v>29</v>
      </c>
      <c r="Y21" s="11" t="s">
        <v>30</v>
      </c>
      <c r="Z21" s="8" t="s">
        <v>63</v>
      </c>
      <c r="AA21" s="11" t="s">
        <v>64</v>
      </c>
      <c r="AB21" s="12">
        <f>Q21/100</f>
        <v>2.9963899999999998E-2</v>
      </c>
    </row>
    <row r="22" spans="1:28" s="4" customFormat="1" ht="13" x14ac:dyDescent="0.3">
      <c r="A22" s="5">
        <v>1811</v>
      </c>
      <c r="B22" s="6" t="s">
        <v>82</v>
      </c>
      <c r="C22" s="7">
        <v>43732</v>
      </c>
      <c r="D22" s="8">
        <v>51</v>
      </c>
      <c r="E22" s="9" t="s">
        <v>42</v>
      </c>
      <c r="F22" s="8" t="s">
        <v>60</v>
      </c>
      <c r="G22" s="11" t="s">
        <v>61</v>
      </c>
      <c r="H22" s="8" t="str">
        <f>"000018"</f>
        <v>000018</v>
      </c>
      <c r="I22" s="7">
        <v>42625</v>
      </c>
      <c r="J22" s="8" t="str">
        <f>"000055"</f>
        <v>000055</v>
      </c>
      <c r="K22" s="7">
        <v>43782</v>
      </c>
      <c r="L22" s="8" t="str">
        <f>"000053"</f>
        <v>000053</v>
      </c>
      <c r="M22" s="7">
        <v>43782</v>
      </c>
      <c r="N22" s="8">
        <v>16</v>
      </c>
      <c r="O22" s="8" t="str">
        <f>"006356"</f>
        <v>006356</v>
      </c>
      <c r="P22" s="7">
        <v>43794</v>
      </c>
      <c r="Q22" s="12">
        <v>2.9963899999999999</v>
      </c>
      <c r="R22" s="12">
        <v>0.36703999999999998</v>
      </c>
      <c r="S22" s="12">
        <v>2.6293500000000001</v>
      </c>
      <c r="T22" s="8">
        <v>200</v>
      </c>
      <c r="U22" s="7">
        <v>43732</v>
      </c>
      <c r="V22" s="8">
        <v>9980796171</v>
      </c>
      <c r="W22" s="11" t="s">
        <v>62</v>
      </c>
      <c r="X22" s="8" t="s">
        <v>29</v>
      </c>
      <c r="Y22" s="11" t="s">
        <v>30</v>
      </c>
      <c r="Z22" s="8" t="s">
        <v>63</v>
      </c>
      <c r="AA22" s="11" t="s">
        <v>64</v>
      </c>
      <c r="AB22" s="12">
        <f>Q22/100</f>
        <v>2.9963899999999998E-2</v>
      </c>
    </row>
    <row r="23" spans="1:28" s="4" customFormat="1" ht="13" x14ac:dyDescent="0.3">
      <c r="A23" s="5">
        <v>1812</v>
      </c>
      <c r="B23" s="6" t="s">
        <v>83</v>
      </c>
      <c r="C23" s="7">
        <v>43749</v>
      </c>
      <c r="D23" s="5">
        <v>51</v>
      </c>
      <c r="E23" s="9" t="s">
        <v>42</v>
      </c>
      <c r="F23" s="8" t="s">
        <v>84</v>
      </c>
      <c r="G23" s="9" t="s">
        <v>85</v>
      </c>
      <c r="H23" s="8" t="str">
        <f>"000291"</f>
        <v>000291</v>
      </c>
      <c r="I23" s="7">
        <v>43470</v>
      </c>
      <c r="J23" s="8" t="str">
        <f>"000172"</f>
        <v>000172</v>
      </c>
      <c r="K23" s="7">
        <v>43523</v>
      </c>
      <c r="L23" s="8" t="str">
        <f>"000379"</f>
        <v>000379</v>
      </c>
      <c r="M23" s="7">
        <v>43523</v>
      </c>
      <c r="N23" s="8">
        <v>18</v>
      </c>
      <c r="O23" s="8" t="str">
        <f>"005691"</f>
        <v>005691</v>
      </c>
      <c r="P23" s="7">
        <v>43748</v>
      </c>
      <c r="Q23" s="10">
        <v>19.76727</v>
      </c>
      <c r="R23" s="10">
        <v>2.23638</v>
      </c>
      <c r="S23" s="10">
        <v>17.530889999999999</v>
      </c>
      <c r="T23" s="8">
        <v>13</v>
      </c>
      <c r="U23" s="7">
        <v>43749</v>
      </c>
      <c r="V23" s="8">
        <v>7892251613</v>
      </c>
      <c r="W23" s="9" t="s">
        <v>86</v>
      </c>
      <c r="X23" s="8" t="s">
        <v>32</v>
      </c>
      <c r="Y23" s="9" t="s">
        <v>33</v>
      </c>
      <c r="Z23" s="8" t="s">
        <v>45</v>
      </c>
      <c r="AA23" s="9" t="s">
        <v>46</v>
      </c>
      <c r="AB23" s="10">
        <v>0.19767270000000001</v>
      </c>
    </row>
    <row r="24" spans="1:28" s="4" customFormat="1" ht="13" x14ac:dyDescent="0.3">
      <c r="A24" s="5">
        <v>1813</v>
      </c>
      <c r="B24" s="6" t="s">
        <v>87</v>
      </c>
      <c r="C24" s="7">
        <v>43795</v>
      </c>
      <c r="D24" s="5">
        <v>51</v>
      </c>
      <c r="E24" s="9" t="s">
        <v>42</v>
      </c>
      <c r="F24" s="8" t="s">
        <v>60</v>
      </c>
      <c r="G24" s="9" t="s">
        <v>61</v>
      </c>
      <c r="H24" s="8" t="str">
        <f>"000018"</f>
        <v>000018</v>
      </c>
      <c r="I24" s="7">
        <v>42625</v>
      </c>
      <c r="J24" s="8" t="str">
        <f>"000055"</f>
        <v>000055</v>
      </c>
      <c r="K24" s="7">
        <v>43782</v>
      </c>
      <c r="L24" s="8" t="str">
        <f>"000053"</f>
        <v>000053</v>
      </c>
      <c r="M24" s="7">
        <v>43782</v>
      </c>
      <c r="N24" s="8">
        <v>16</v>
      </c>
      <c r="O24" s="8" t="str">
        <f>"006356"</f>
        <v>006356</v>
      </c>
      <c r="P24" s="7">
        <v>43794</v>
      </c>
      <c r="Q24" s="10">
        <v>2.9963899999999999</v>
      </c>
      <c r="R24" s="10">
        <v>0.36703999999999998</v>
      </c>
      <c r="S24" s="10">
        <v>2.6293500000000001</v>
      </c>
      <c r="T24" s="8">
        <v>13</v>
      </c>
      <c r="U24" s="7">
        <v>43795</v>
      </c>
      <c r="V24" s="8">
        <v>9980796171</v>
      </c>
      <c r="W24" s="9" t="s">
        <v>62</v>
      </c>
      <c r="X24" s="8" t="s">
        <v>29</v>
      </c>
      <c r="Y24" s="9" t="s">
        <v>30</v>
      </c>
      <c r="Z24" s="8" t="s">
        <v>63</v>
      </c>
      <c r="AA24" s="9" t="s">
        <v>64</v>
      </c>
      <c r="AB24" s="10">
        <v>2.9963899999999998E-2</v>
      </c>
    </row>
    <row r="25" spans="1:28" s="4" customFormat="1" ht="13" x14ac:dyDescent="0.3">
      <c r="A25" s="5">
        <v>1814</v>
      </c>
      <c r="B25" s="6" t="s">
        <v>88</v>
      </c>
      <c r="C25" s="7">
        <v>43823</v>
      </c>
      <c r="D25" s="5">
        <v>51</v>
      </c>
      <c r="E25" s="9" t="s">
        <v>42</v>
      </c>
      <c r="F25" s="8" t="s">
        <v>89</v>
      </c>
      <c r="G25" s="9" t="s">
        <v>90</v>
      </c>
      <c r="H25" s="8" t="str">
        <f>"000029"</f>
        <v>000029</v>
      </c>
      <c r="I25" s="7">
        <v>43251</v>
      </c>
      <c r="J25" s="8" t="str">
        <f>"000051"</f>
        <v>000051</v>
      </c>
      <c r="K25" s="7">
        <v>43251</v>
      </c>
      <c r="L25" s="8" t="str">
        <f>"000082"</f>
        <v>000082</v>
      </c>
      <c r="M25" s="7">
        <v>43251</v>
      </c>
      <c r="N25" s="8">
        <v>16</v>
      </c>
      <c r="O25" s="8" t="str">
        <f>"006794"</f>
        <v>006794</v>
      </c>
      <c r="P25" s="7">
        <v>43811</v>
      </c>
      <c r="Q25" s="10">
        <v>10.031879999999999</v>
      </c>
      <c r="R25" s="10">
        <v>1.08839</v>
      </c>
      <c r="S25" s="10">
        <v>8.9434900000000006</v>
      </c>
      <c r="T25" s="8">
        <v>13</v>
      </c>
      <c r="U25" s="7">
        <v>43823</v>
      </c>
      <c r="V25" s="8">
        <v>9731060516</v>
      </c>
      <c r="W25" s="9" t="s">
        <v>91</v>
      </c>
      <c r="X25" s="8" t="s">
        <v>32</v>
      </c>
      <c r="Y25" s="9" t="s">
        <v>33</v>
      </c>
      <c r="Z25" s="8" t="s">
        <v>45</v>
      </c>
      <c r="AA25" s="9" t="s">
        <v>46</v>
      </c>
      <c r="AB25" s="10">
        <v>0.10031879999999999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2020-01-28T11:49:23Z</dcterms:modified>
</cp:coreProperties>
</file>