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0" i="1" l="1"/>
  <c r="L40" i="1"/>
  <c r="J40" i="1"/>
  <c r="H40" i="1"/>
  <c r="O39" i="1"/>
  <c r="L39" i="1"/>
  <c r="J39" i="1"/>
  <c r="H39" i="1"/>
  <c r="AB38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O31" i="1"/>
  <c r="L31" i="1"/>
  <c r="J31" i="1"/>
  <c r="H31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<sst xmlns="http://schemas.openxmlformats.org/spreadsheetml/2006/main" count="379" uniqueCount="120">
  <si>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</si>
  <si>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</si>
  <si>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</si>
  <si>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</si>
  <si>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</si>
  <si>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</si>
  <si>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</si>
  <si>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</si>
  <si>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</si>
  <si>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</si>
  <si>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</si>
  <si>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</si>
  <si>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</si>
  <si>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</si>
  <si>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</si>
  <si>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</si>
  <si>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</si>
  <si>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</si>
  <si>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</si>
  <si>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</si>
  <si>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</si>
  <si>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</si>
  <si>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</si>
  <si>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</si>
  <si>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</si>
  <si>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</si>
  <si>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</si>
  <si>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</si>
  <si>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</si>
  <si>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</si>
  <si>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</si>
  <si>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</si>
  <si>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</si>
  <si>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</si>
  <si>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</si>
  <si>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KRIDL</t>
  </si>
  <si>
    <t>P3110</t>
  </si>
  <si>
    <t>14th Finance Commission Grant Works</t>
  </si>
  <si>
    <t>P3290</t>
  </si>
  <si>
    <t>14th Finance Commission Works - Providing Street Lights and Maintenance</t>
  </si>
  <si>
    <t>P3291</t>
  </si>
  <si>
    <t>14th Fin  -Maintenance of Cremotorium, Burial Grounds</t>
  </si>
  <si>
    <t>ddo365</t>
  </si>
  <si>
    <t xml:space="preserve"> Executive Engineer Electrical Mahadevapura Zone</t>
  </si>
  <si>
    <t>ddo362</t>
  </si>
  <si>
    <t xml:space="preserve"> Assistant Executive Engineer K R Pura Mahadevapura Zone</t>
  </si>
  <si>
    <t>Basavanapura</t>
  </si>
  <si>
    <t>053-17-000055</t>
  </si>
  <si>
    <t>Engagement of Gangman and Hiring of Tractor Tippers for cleaning and Maintenance of road side drains and other cleaning works in works in ward no 53</t>
  </si>
  <si>
    <t>V.H. Rangaswamy</t>
  </si>
  <si>
    <t>053-16-000001</t>
  </si>
  <si>
    <t>Operation and maintanance of street light fittings in ward no 53 Basavanapura Mahadevapura Zone M11</t>
  </si>
  <si>
    <t>M/S KARTHIK ELECTRICALS C KANTHARAJU</t>
  </si>
  <si>
    <t>053-16-000019</t>
  </si>
  <si>
    <t>Improvements to Priyanka nagara main road inBasavanapura ward no.53</t>
  </si>
  <si>
    <t>Alcon Consulting Engineers (India) Pvt. Ltd.</t>
  </si>
  <si>
    <t>P3089</t>
  </si>
  <si>
    <t>Special Development works in 7 CMC and 1 TMC area in BBMP</t>
  </si>
  <si>
    <t>053-16-000022</t>
  </si>
  <si>
    <t>Project management consultancy services including construction supervision and quality control for the works which are carried by the division (GOK grant and Mayor Grant)</t>
  </si>
  <si>
    <t>053-16-000023</t>
  </si>
  <si>
    <t>053-16-000024</t>
  </si>
  <si>
    <t>053-16-000037</t>
  </si>
  <si>
    <t>053-16-000038</t>
  </si>
  <si>
    <t>053-16-000040</t>
  </si>
  <si>
    <t>053-16-000041</t>
  </si>
  <si>
    <t>053-15-000037</t>
  </si>
  <si>
    <t xml:space="preserve">Construction of roads and drains at Manjunatha layout in Basavanapura ward No.53. </t>
  </si>
  <si>
    <t>053-14-000007</t>
  </si>
  <si>
    <t xml:space="preserve">Improvements to Masizd road on left side drain in Basavanapura  Ward No 53  </t>
  </si>
  <si>
    <t>Sri K. C Veeranna</t>
  </si>
  <si>
    <t>053-14-000012</t>
  </si>
  <si>
    <t xml:space="preserve">Construction of roads in Annyappa Layout low laying area behind Sriramappa land   in Basavanapura  Ward No 53  </t>
  </si>
  <si>
    <t>053-16-000018</t>
  </si>
  <si>
    <t>Asphalting of roads in Chaluvaraju layout of Basavanapura ward no.53</t>
  </si>
  <si>
    <t>M Venkatachalapathi</t>
  </si>
  <si>
    <t>053-19-000006</t>
  </si>
  <si>
    <t>Maintenance of Burrial Ground and Office Maintenance Works in ward no 53</t>
  </si>
  <si>
    <t>Hanumanthaiah</t>
  </si>
  <si>
    <t>053-17-000052</t>
  </si>
  <si>
    <t xml:space="preserve">Providing drinking water works in Ward No 53 in K.R.Puram Division </t>
  </si>
  <si>
    <t>053-19-000001</t>
  </si>
  <si>
    <t>Providing LED street light in ward no 53 Basavanapura</t>
  </si>
  <si>
    <t>Tejasvikiran Saidapur (Entire Enterprises)</t>
  </si>
  <si>
    <t>053-17-000045</t>
  </si>
  <si>
    <t>Improvement to Muslim burrial ground in Maszid area Basavanapura ward no 53</t>
  </si>
  <si>
    <t>Sri. Kantharaju Channegowda,</t>
  </si>
  <si>
    <t>July</t>
  </si>
  <si>
    <t>053-16-000005</t>
  </si>
  <si>
    <t>Construction of CC road in Old Devasandra village near Venugopala swamy temple in Basavanapura No 53</t>
  </si>
  <si>
    <t>V H Rangaswamy</t>
  </si>
  <si>
    <t>053-19-000007</t>
  </si>
  <si>
    <t>Maintenance of Community Property works in ward no 53</t>
  </si>
  <si>
    <t>P3292</t>
  </si>
  <si>
    <t>14th Finance Commission Works - Community Property Maintenance (including Parks)</t>
  </si>
  <si>
    <t>053-19-000010</t>
  </si>
  <si>
    <t>Providing UGD Works in ward no 53</t>
  </si>
  <si>
    <t>Venkatesh (Nisarga Enterprises</t>
  </si>
  <si>
    <t>P3295</t>
  </si>
  <si>
    <t>14th Finance Commission Works - UGD Works</t>
  </si>
  <si>
    <t>053-19-000009</t>
  </si>
  <si>
    <t>Public Toilet Maintenance Works in ward no 53</t>
  </si>
  <si>
    <t>Venkatesh ( Nisarga Enterprises )</t>
  </si>
  <si>
    <t>P3294</t>
  </si>
  <si>
    <t>14th Finance Commission Works - General Public ToiletandSeptage Maintenance</t>
  </si>
  <si>
    <t>August</t>
  </si>
  <si>
    <t>053-19-000011</t>
  </si>
  <si>
    <t>Roads and Footpath Maintenance Works in ward no 53</t>
  </si>
  <si>
    <t>R Ramesh Babu Mallikarjuna Enterprises</t>
  </si>
  <si>
    <t>P3296</t>
  </si>
  <si>
    <t>14th Finance Commission Works - Road and Footpath Maintenance</t>
  </si>
  <si>
    <t>November</t>
  </si>
  <si>
    <t>053-17-000040</t>
  </si>
  <si>
    <t>Providing Tractor and Gangmen for ward maintanance in Basavanapura ward no 53 area</t>
  </si>
  <si>
    <t>Sri. V.H Rangaswamy</t>
  </si>
  <si>
    <t>December</t>
  </si>
  <si>
    <t>053-19-000008</t>
  </si>
  <si>
    <t>Drinking Water Supply Works in ward no 53</t>
  </si>
  <si>
    <t>P3293</t>
  </si>
  <si>
    <t>14th Finance Commission Works - Drinking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</si>
</sst>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tabSelected="1" workbookViewId="0">
      <selection activeCell="E1" sqref="E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8.6328125" bestFit="1" customWidth="1"/>
    <col min="5" max="5" width="11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1849</v>
      </c>
      <c r="B2" s="6" t="s">
        <v>28</v>
      </c>
      <c r="C2" s="7">
        <v>43566</v>
      </c>
      <c r="D2" s="8">
        <v>53</v>
      </c>
      <c r="E2" s="9" t="s">
        <v>46</v>
      </c>
      <c r="F2" s="8" t="s">
        <v>47</v>
      </c>
      <c r="G2" s="9" t="s">
        <v>48</v>
      </c>
      <c r="H2" s="8" t="str">
        <f>"000137"</f>
        <v>000137</v>
      </c>
      <c r="I2" s="7">
        <v>43420</v>
      </c>
      <c r="J2" s="8" t="str">
        <f>"000145"</f>
        <v>000145</v>
      </c>
      <c r="K2" s="7">
        <v>43519</v>
      </c>
      <c r="L2" s="8" t="str">
        <f>"000374"</f>
        <v>000374</v>
      </c>
      <c r="M2" s="7">
        <v>43519</v>
      </c>
      <c r="N2" s="8">
        <v>17</v>
      </c>
      <c r="O2" s="8" t="str">
        <f>"000312"</f>
        <v>000312</v>
      </c>
      <c r="P2" s="7">
        <v>43565</v>
      </c>
      <c r="Q2" s="10">
        <v>4.7295699999999998</v>
      </c>
      <c r="R2" s="10">
        <v>0.33722000000000002</v>
      </c>
      <c r="S2" s="10">
        <v>4.3923500000000004</v>
      </c>
      <c r="T2" s="8">
        <v>16</v>
      </c>
      <c r="U2" s="7">
        <v>43566</v>
      </c>
      <c r="V2" s="8">
        <v>8123319006</v>
      </c>
      <c r="W2" s="9" t="s">
        <v>49</v>
      </c>
      <c r="X2" s="8" t="s">
        <v>36</v>
      </c>
      <c r="Y2" s="9" t="s">
        <v>37</v>
      </c>
      <c r="Z2" s="8" t="s">
        <v>44</v>
      </c>
      <c r="AA2" s="9" t="s">
        <v>45</v>
      </c>
      <c r="AB2" s="10">
        <f t="shared" ref="AB2:AB29" si="0">Q2/100</f>
        <v>4.7295699999999996E-2</v>
      </c>
    </row>
    <row r="3" spans="1:28" s="4" customFormat="1" ht="13" x14ac:dyDescent="0.3">
      <c r="A3" s="5">
        <v>1850</v>
      </c>
      <c r="B3" s="6" t="s">
        <v>28</v>
      </c>
      <c r="C3" s="7">
        <v>43575</v>
      </c>
      <c r="D3" s="8">
        <v>53</v>
      </c>
      <c r="E3" s="9" t="s">
        <v>46</v>
      </c>
      <c r="F3" s="8" t="s">
        <v>50</v>
      </c>
      <c r="G3" s="9" t="s">
        <v>51</v>
      </c>
      <c r="H3" s="8" t="str">
        <f>"000004"</f>
        <v>000004</v>
      </c>
      <c r="I3" s="7">
        <v>42930</v>
      </c>
      <c r="J3" s="8" t="str">
        <f>"000129"</f>
        <v>000129</v>
      </c>
      <c r="K3" s="7">
        <v>43501</v>
      </c>
      <c r="L3" s="8" t="str">
        <f>"000134"</f>
        <v>000134</v>
      </c>
      <c r="M3" s="7">
        <v>43501</v>
      </c>
      <c r="N3" s="8">
        <v>16</v>
      </c>
      <c r="O3" s="8" t="str">
        <f>"000997"</f>
        <v>000997</v>
      </c>
      <c r="P3" s="7">
        <v>43579</v>
      </c>
      <c r="Q3" s="10">
        <v>11.7751</v>
      </c>
      <c r="R3" s="10">
        <v>1.4583200000000001</v>
      </c>
      <c r="S3" s="10">
        <v>10.31678</v>
      </c>
      <c r="T3" s="8">
        <v>20</v>
      </c>
      <c r="U3" s="7">
        <v>43575</v>
      </c>
      <c r="V3" s="8">
        <v>9980796171</v>
      </c>
      <c r="W3" s="9" t="s">
        <v>52</v>
      </c>
      <c r="X3" s="8" t="s">
        <v>29</v>
      </c>
      <c r="Y3" s="9" t="s">
        <v>30</v>
      </c>
      <c r="Z3" s="8" t="s">
        <v>42</v>
      </c>
      <c r="AA3" s="9" t="s">
        <v>43</v>
      </c>
      <c r="AB3" s="10">
        <f t="shared" si="0"/>
        <v>0.11775099999999999</v>
      </c>
    </row>
    <row r="4" spans="1:28" s="4" customFormat="1" ht="13" x14ac:dyDescent="0.3">
      <c r="A4" s="5">
        <v>1851</v>
      </c>
      <c r="B4" s="6" t="s">
        <v>28</v>
      </c>
      <c r="C4" s="7">
        <v>43579</v>
      </c>
      <c r="D4" s="8">
        <v>53</v>
      </c>
      <c r="E4" s="9" t="s">
        <v>46</v>
      </c>
      <c r="F4" s="8" t="s">
        <v>53</v>
      </c>
      <c r="G4" s="9" t="s">
        <v>54</v>
      </c>
      <c r="H4" s="8" t="str">
        <f>"000026"</f>
        <v>000026</v>
      </c>
      <c r="I4" s="7">
        <v>43245</v>
      </c>
      <c r="J4" s="8" t="str">
        <f>"000169"</f>
        <v>000169</v>
      </c>
      <c r="K4" s="7">
        <v>43538</v>
      </c>
      <c r="L4" s="8" t="str">
        <f>"000416"</f>
        <v>000416</v>
      </c>
      <c r="M4" s="7">
        <v>43538</v>
      </c>
      <c r="N4" s="8">
        <v>16</v>
      </c>
      <c r="O4" s="8" t="str">
        <f>"001018"</f>
        <v>001018</v>
      </c>
      <c r="P4" s="7">
        <v>43580</v>
      </c>
      <c r="Q4" s="10">
        <v>6.8540000000000004E-2</v>
      </c>
      <c r="R4" s="10">
        <v>6.8500000000000002E-3</v>
      </c>
      <c r="S4" s="10">
        <v>6.1690000000000002E-2</v>
      </c>
      <c r="T4" s="8">
        <v>26</v>
      </c>
      <c r="U4" s="7">
        <v>43579</v>
      </c>
      <c r="V4" s="8">
        <v>9844004676</v>
      </c>
      <c r="W4" s="9" t="s">
        <v>55</v>
      </c>
      <c r="X4" s="8" t="s">
        <v>56</v>
      </c>
      <c r="Y4" s="9" t="s">
        <v>57</v>
      </c>
      <c r="Z4" s="8" t="s">
        <v>44</v>
      </c>
      <c r="AA4" s="9" t="s">
        <v>45</v>
      </c>
      <c r="AB4" s="10">
        <f t="shared" si="0"/>
        <v>6.8540000000000007E-4</v>
      </c>
    </row>
    <row r="5" spans="1:28" s="4" customFormat="1" ht="13" x14ac:dyDescent="0.3">
      <c r="A5" s="5">
        <v>1852</v>
      </c>
      <c r="B5" s="6" t="s">
        <v>28</v>
      </c>
      <c r="C5" s="7">
        <v>43579</v>
      </c>
      <c r="D5" s="8">
        <v>53</v>
      </c>
      <c r="E5" s="9" t="s">
        <v>46</v>
      </c>
      <c r="F5" s="8" t="s">
        <v>53</v>
      </c>
      <c r="G5" s="9" t="s">
        <v>54</v>
      </c>
      <c r="H5" s="8" t="str">
        <f>"000026"</f>
        <v>000026</v>
      </c>
      <c r="I5" s="7">
        <v>43245</v>
      </c>
      <c r="J5" s="8" t="str">
        <f>"000169"</f>
        <v>000169</v>
      </c>
      <c r="K5" s="7">
        <v>43538</v>
      </c>
      <c r="L5" s="8" t="str">
        <f>"000416"</f>
        <v>000416</v>
      </c>
      <c r="M5" s="7">
        <v>43538</v>
      </c>
      <c r="N5" s="8">
        <v>16</v>
      </c>
      <c r="O5" s="8" t="str">
        <f>"001018"</f>
        <v>001018</v>
      </c>
      <c r="P5" s="7">
        <v>43580</v>
      </c>
      <c r="Q5" s="10">
        <v>9.7699999999999992E-3</v>
      </c>
      <c r="R5" s="10">
        <v>9.7999999999999997E-4</v>
      </c>
      <c r="S5" s="10">
        <v>8.7899999999999992E-3</v>
      </c>
      <c r="T5" s="8">
        <v>26</v>
      </c>
      <c r="U5" s="7">
        <v>43579</v>
      </c>
      <c r="V5" s="8">
        <v>9844004676</v>
      </c>
      <c r="W5" s="9" t="s">
        <v>55</v>
      </c>
      <c r="X5" s="8" t="s">
        <v>56</v>
      </c>
      <c r="Y5" s="9" t="s">
        <v>57</v>
      </c>
      <c r="Z5" s="8" t="s">
        <v>44</v>
      </c>
      <c r="AA5" s="9" t="s">
        <v>45</v>
      </c>
      <c r="AB5" s="10">
        <f t="shared" si="0"/>
        <v>9.769999999999999E-5</v>
      </c>
    </row>
    <row r="6" spans="1:28" s="4" customFormat="1" ht="13" x14ac:dyDescent="0.3">
      <c r="A6" s="5">
        <v>1853</v>
      </c>
      <c r="B6" s="6" t="s">
        <v>28</v>
      </c>
      <c r="C6" s="7">
        <v>43579</v>
      </c>
      <c r="D6" s="8">
        <v>53</v>
      </c>
      <c r="E6" s="9" t="s">
        <v>46</v>
      </c>
      <c r="F6" s="8" t="s">
        <v>58</v>
      </c>
      <c r="G6" s="9" t="s">
        <v>59</v>
      </c>
      <c r="H6" s="8" t="str">
        <f t="shared" ref="H6:H15" si="1">"046"</f>
        <v>046</v>
      </c>
      <c r="I6" s="7">
        <v>70</v>
      </c>
      <c r="J6" s="8" t="str">
        <f>"000158"</f>
        <v>000158</v>
      </c>
      <c r="K6" s="7">
        <v>43537</v>
      </c>
      <c r="L6" s="8" t="str">
        <f>"000405"</f>
        <v>000405</v>
      </c>
      <c r="M6" s="7">
        <v>43537</v>
      </c>
      <c r="N6" s="8">
        <v>16</v>
      </c>
      <c r="O6" s="8" t="str">
        <f>"000884"</f>
        <v>000884</v>
      </c>
      <c r="P6" s="7">
        <v>43578</v>
      </c>
      <c r="Q6" s="10">
        <v>9.6619999999999998E-2</v>
      </c>
      <c r="R6" s="10">
        <v>9.6600000000000002E-3</v>
      </c>
      <c r="S6" s="10">
        <v>8.6959999999999996E-2</v>
      </c>
      <c r="T6" s="8">
        <v>26</v>
      </c>
      <c r="U6" s="7">
        <v>43579</v>
      </c>
      <c r="V6" s="8">
        <v>9844004676</v>
      </c>
      <c r="W6" s="9" t="s">
        <v>55</v>
      </c>
      <c r="X6" s="8" t="s">
        <v>56</v>
      </c>
      <c r="Y6" s="9" t="s">
        <v>57</v>
      </c>
      <c r="Z6" s="8" t="s">
        <v>44</v>
      </c>
      <c r="AA6" s="9" t="s">
        <v>45</v>
      </c>
      <c r="AB6" s="10">
        <f t="shared" si="0"/>
        <v>9.6619999999999996E-4</v>
      </c>
    </row>
    <row r="7" spans="1:28" s="4" customFormat="1" ht="13" x14ac:dyDescent="0.3">
      <c r="A7" s="5">
        <v>1854</v>
      </c>
      <c r="B7" s="6" t="s">
        <v>28</v>
      </c>
      <c r="C7" s="7">
        <v>43579</v>
      </c>
      <c r="D7" s="8">
        <v>53</v>
      </c>
      <c r="E7" s="9" t="s">
        <v>46</v>
      </c>
      <c r="F7" s="8" t="s">
        <v>58</v>
      </c>
      <c r="G7" s="9" t="s">
        <v>59</v>
      </c>
      <c r="H7" s="8" t="str">
        <f t="shared" si="1"/>
        <v>046</v>
      </c>
      <c r="I7" s="7">
        <v>70</v>
      </c>
      <c r="J7" s="8" t="str">
        <f>"000158"</f>
        <v>000158</v>
      </c>
      <c r="K7" s="7">
        <v>43537</v>
      </c>
      <c r="L7" s="8" t="str">
        <f>"000405"</f>
        <v>000405</v>
      </c>
      <c r="M7" s="7">
        <v>43537</v>
      </c>
      <c r="N7" s="8">
        <v>16</v>
      </c>
      <c r="O7" s="8" t="str">
        <f>"000884"</f>
        <v>000884</v>
      </c>
      <c r="P7" s="7">
        <v>43578</v>
      </c>
      <c r="Q7" s="10">
        <v>8.7899999999999992E-3</v>
      </c>
      <c r="R7" s="10">
        <v>8.8000000000000003E-4</v>
      </c>
      <c r="S7" s="10">
        <v>7.9100000000000004E-3</v>
      </c>
      <c r="T7" s="8">
        <v>26</v>
      </c>
      <c r="U7" s="7">
        <v>43579</v>
      </c>
      <c r="V7" s="8">
        <v>9844004676</v>
      </c>
      <c r="W7" s="9" t="s">
        <v>55</v>
      </c>
      <c r="X7" s="8" t="s">
        <v>56</v>
      </c>
      <c r="Y7" s="9" t="s">
        <v>57</v>
      </c>
      <c r="Z7" s="8" t="s">
        <v>44</v>
      </c>
      <c r="AA7" s="9" t="s">
        <v>45</v>
      </c>
      <c r="AB7" s="10">
        <f t="shared" si="0"/>
        <v>8.7899999999999995E-5</v>
      </c>
    </row>
    <row r="8" spans="1:28" s="4" customFormat="1" ht="13" x14ac:dyDescent="0.3">
      <c r="A8" s="5">
        <v>1855</v>
      </c>
      <c r="B8" s="6" t="s">
        <v>28</v>
      </c>
      <c r="C8" s="7">
        <v>43579</v>
      </c>
      <c r="D8" s="8">
        <v>53</v>
      </c>
      <c r="E8" s="9" t="s">
        <v>46</v>
      </c>
      <c r="F8" s="8" t="s">
        <v>60</v>
      </c>
      <c r="G8" s="9" t="s">
        <v>59</v>
      </c>
      <c r="H8" s="8" t="str">
        <f t="shared" si="1"/>
        <v>046</v>
      </c>
      <c r="I8" s="7">
        <v>71</v>
      </c>
      <c r="J8" s="8" t="str">
        <f>"000160"</f>
        <v>000160</v>
      </c>
      <c r="K8" s="7">
        <v>43537</v>
      </c>
      <c r="L8" s="8" t="str">
        <f>"000407"</f>
        <v>000407</v>
      </c>
      <c r="M8" s="7">
        <v>43537</v>
      </c>
      <c r="N8" s="8">
        <v>16</v>
      </c>
      <c r="O8" s="8" t="str">
        <f>"000886"</f>
        <v>000886</v>
      </c>
      <c r="P8" s="7">
        <v>43578</v>
      </c>
      <c r="Q8" s="10">
        <v>2.4109999999999999E-2</v>
      </c>
      <c r="R8" s="10">
        <v>2.4199999999999998E-3</v>
      </c>
      <c r="S8" s="10">
        <v>2.1690000000000001E-2</v>
      </c>
      <c r="T8" s="8">
        <v>26</v>
      </c>
      <c r="U8" s="7">
        <v>43579</v>
      </c>
      <c r="V8" s="8">
        <v>9844004676</v>
      </c>
      <c r="W8" s="9" t="s">
        <v>55</v>
      </c>
      <c r="X8" s="8" t="s">
        <v>56</v>
      </c>
      <c r="Y8" s="9" t="s">
        <v>57</v>
      </c>
      <c r="Z8" s="8" t="s">
        <v>44</v>
      </c>
      <c r="AA8" s="9" t="s">
        <v>45</v>
      </c>
      <c r="AB8" s="10">
        <f t="shared" si="0"/>
        <v>2.4110000000000001E-4</v>
      </c>
    </row>
    <row r="9" spans="1:28" s="4" customFormat="1" ht="13" x14ac:dyDescent="0.3">
      <c r="A9" s="5">
        <v>1856</v>
      </c>
      <c r="B9" s="6" t="s">
        <v>28</v>
      </c>
      <c r="C9" s="7">
        <v>43579</v>
      </c>
      <c r="D9" s="8">
        <v>53</v>
      </c>
      <c r="E9" s="9" t="s">
        <v>46</v>
      </c>
      <c r="F9" s="8" t="s">
        <v>61</v>
      </c>
      <c r="G9" s="9" t="s">
        <v>59</v>
      </c>
      <c r="H9" s="8" t="str">
        <f t="shared" si="1"/>
        <v>046</v>
      </c>
      <c r="I9" s="7">
        <v>72</v>
      </c>
      <c r="J9" s="8" t="str">
        <f>"000161"</f>
        <v>000161</v>
      </c>
      <c r="K9" s="7">
        <v>43537</v>
      </c>
      <c r="L9" s="8" t="str">
        <f>"000408"</f>
        <v>000408</v>
      </c>
      <c r="M9" s="7">
        <v>43537</v>
      </c>
      <c r="N9" s="8">
        <v>16</v>
      </c>
      <c r="O9" s="8" t="str">
        <f>"000893"</f>
        <v>000893</v>
      </c>
      <c r="P9" s="7">
        <v>43578</v>
      </c>
      <c r="Q9" s="10">
        <v>1.1339999999999999E-2</v>
      </c>
      <c r="R9" s="10">
        <v>1.1299999999999999E-3</v>
      </c>
      <c r="S9" s="10">
        <v>1.021E-2</v>
      </c>
      <c r="T9" s="8">
        <v>26</v>
      </c>
      <c r="U9" s="7">
        <v>43579</v>
      </c>
      <c r="V9" s="8">
        <v>9844004676</v>
      </c>
      <c r="W9" s="9" t="s">
        <v>55</v>
      </c>
      <c r="X9" s="8" t="s">
        <v>56</v>
      </c>
      <c r="Y9" s="9" t="s">
        <v>57</v>
      </c>
      <c r="Z9" s="8" t="s">
        <v>44</v>
      </c>
      <c r="AA9" s="9" t="s">
        <v>45</v>
      </c>
      <c r="AB9" s="10">
        <f t="shared" si="0"/>
        <v>1.1339999999999999E-4</v>
      </c>
    </row>
    <row r="10" spans="1:28" s="4" customFormat="1" ht="13" x14ac:dyDescent="0.3">
      <c r="A10" s="5">
        <v>1857</v>
      </c>
      <c r="B10" s="6" t="s">
        <v>28</v>
      </c>
      <c r="C10" s="7">
        <v>43579</v>
      </c>
      <c r="D10" s="8">
        <v>53</v>
      </c>
      <c r="E10" s="9" t="s">
        <v>46</v>
      </c>
      <c r="F10" s="8" t="s">
        <v>62</v>
      </c>
      <c r="G10" s="9" t="s">
        <v>59</v>
      </c>
      <c r="H10" s="8" t="str">
        <f t="shared" si="1"/>
        <v>046</v>
      </c>
      <c r="I10" s="7">
        <v>30</v>
      </c>
      <c r="J10" s="8" t="str">
        <f>"000164"</f>
        <v>000164</v>
      </c>
      <c r="K10" s="7">
        <v>43537</v>
      </c>
      <c r="L10" s="8" t="str">
        <f>"000411"</f>
        <v>000411</v>
      </c>
      <c r="M10" s="7">
        <v>43537</v>
      </c>
      <c r="N10" s="8">
        <v>16</v>
      </c>
      <c r="O10" s="8" t="str">
        <f>"000889"</f>
        <v>000889</v>
      </c>
      <c r="P10" s="7">
        <v>43578</v>
      </c>
      <c r="Q10" s="10">
        <v>3.6159999999999998E-2</v>
      </c>
      <c r="R10" s="10">
        <v>3.62E-3</v>
      </c>
      <c r="S10" s="10">
        <v>3.2539999999999999E-2</v>
      </c>
      <c r="T10" s="8">
        <v>26</v>
      </c>
      <c r="U10" s="7">
        <v>43579</v>
      </c>
      <c r="V10" s="8">
        <v>9844004676</v>
      </c>
      <c r="W10" s="9" t="s">
        <v>55</v>
      </c>
      <c r="X10" s="8" t="s">
        <v>56</v>
      </c>
      <c r="Y10" s="9" t="s">
        <v>57</v>
      </c>
      <c r="Z10" s="8" t="s">
        <v>44</v>
      </c>
      <c r="AA10" s="9" t="s">
        <v>45</v>
      </c>
      <c r="AB10" s="10">
        <f t="shared" si="0"/>
        <v>3.6159999999999995E-4</v>
      </c>
    </row>
    <row r="11" spans="1:28" s="4" customFormat="1" ht="13" x14ac:dyDescent="0.3">
      <c r="A11" s="5">
        <v>1858</v>
      </c>
      <c r="B11" s="6" t="s">
        <v>28</v>
      </c>
      <c r="C11" s="7">
        <v>43579</v>
      </c>
      <c r="D11" s="8">
        <v>53</v>
      </c>
      <c r="E11" s="9" t="s">
        <v>46</v>
      </c>
      <c r="F11" s="8" t="s">
        <v>62</v>
      </c>
      <c r="G11" s="9" t="s">
        <v>59</v>
      </c>
      <c r="H11" s="8" t="str">
        <f t="shared" si="1"/>
        <v>046</v>
      </c>
      <c r="I11" s="7">
        <v>30</v>
      </c>
      <c r="J11" s="8" t="str">
        <f>"000164"</f>
        <v>000164</v>
      </c>
      <c r="K11" s="7">
        <v>43537</v>
      </c>
      <c r="L11" s="8" t="str">
        <f>"000411"</f>
        <v>000411</v>
      </c>
      <c r="M11" s="7">
        <v>43537</v>
      </c>
      <c r="N11" s="8">
        <v>16</v>
      </c>
      <c r="O11" s="8" t="str">
        <f>"000889"</f>
        <v>000889</v>
      </c>
      <c r="P11" s="7">
        <v>43578</v>
      </c>
      <c r="Q11" s="10">
        <v>7.9299999999999995E-3</v>
      </c>
      <c r="R11" s="10">
        <v>7.9000000000000001E-4</v>
      </c>
      <c r="S11" s="10">
        <v>7.1399999999999996E-3</v>
      </c>
      <c r="T11" s="8">
        <v>26</v>
      </c>
      <c r="U11" s="7">
        <v>43579</v>
      </c>
      <c r="V11" s="8">
        <v>9844004676</v>
      </c>
      <c r="W11" s="9" t="s">
        <v>55</v>
      </c>
      <c r="X11" s="8" t="s">
        <v>56</v>
      </c>
      <c r="Y11" s="9" t="s">
        <v>57</v>
      </c>
      <c r="Z11" s="8" t="s">
        <v>44</v>
      </c>
      <c r="AA11" s="9" t="s">
        <v>45</v>
      </c>
      <c r="AB11" s="10">
        <f t="shared" si="0"/>
        <v>7.929999999999999E-5</v>
      </c>
    </row>
    <row r="12" spans="1:28" s="4" customFormat="1" ht="13" x14ac:dyDescent="0.3">
      <c r="A12" s="5">
        <v>1859</v>
      </c>
      <c r="B12" s="6" t="s">
        <v>28</v>
      </c>
      <c r="C12" s="7">
        <v>43579</v>
      </c>
      <c r="D12" s="8">
        <v>53</v>
      </c>
      <c r="E12" s="9" t="s">
        <v>46</v>
      </c>
      <c r="F12" s="8" t="s">
        <v>63</v>
      </c>
      <c r="G12" s="9" t="s">
        <v>59</v>
      </c>
      <c r="H12" s="8" t="str">
        <f t="shared" si="1"/>
        <v>046</v>
      </c>
      <c r="I12" s="7">
        <v>31</v>
      </c>
      <c r="J12" s="8" t="str">
        <f>"000165"</f>
        <v>000165</v>
      </c>
      <c r="K12" s="7">
        <v>43537</v>
      </c>
      <c r="L12" s="8" t="str">
        <f>"000412"</f>
        <v>000412</v>
      </c>
      <c r="M12" s="7">
        <v>43537</v>
      </c>
      <c r="N12" s="8">
        <v>16</v>
      </c>
      <c r="O12" s="8" t="str">
        <f>"000890"</f>
        <v>000890</v>
      </c>
      <c r="P12" s="7">
        <v>43578</v>
      </c>
      <c r="Q12" s="10">
        <v>3.9440000000000003E-2</v>
      </c>
      <c r="R12" s="10">
        <v>3.9399999999999999E-3</v>
      </c>
      <c r="S12" s="10">
        <v>3.5499999999999997E-2</v>
      </c>
      <c r="T12" s="8">
        <v>26</v>
      </c>
      <c r="U12" s="7">
        <v>43579</v>
      </c>
      <c r="V12" s="8">
        <v>9844004676</v>
      </c>
      <c r="W12" s="9" t="s">
        <v>55</v>
      </c>
      <c r="X12" s="8" t="s">
        <v>56</v>
      </c>
      <c r="Y12" s="9" t="s">
        <v>57</v>
      </c>
      <c r="Z12" s="8" t="s">
        <v>44</v>
      </c>
      <c r="AA12" s="9" t="s">
        <v>45</v>
      </c>
      <c r="AB12" s="10">
        <f t="shared" si="0"/>
        <v>3.9440000000000005E-4</v>
      </c>
    </row>
    <row r="13" spans="1:28" s="4" customFormat="1" ht="13" x14ac:dyDescent="0.3">
      <c r="A13" s="5">
        <v>1860</v>
      </c>
      <c r="B13" s="6" t="s">
        <v>28</v>
      </c>
      <c r="C13" s="7">
        <v>43579</v>
      </c>
      <c r="D13" s="8">
        <v>53</v>
      </c>
      <c r="E13" s="9" t="s">
        <v>46</v>
      </c>
      <c r="F13" s="8" t="s">
        <v>64</v>
      </c>
      <c r="G13" s="9" t="s">
        <v>59</v>
      </c>
      <c r="H13" s="8" t="str">
        <f t="shared" si="1"/>
        <v>046</v>
      </c>
      <c r="I13" s="7">
        <v>33</v>
      </c>
      <c r="J13" s="8" t="str">
        <f>"000166"</f>
        <v>000166</v>
      </c>
      <c r="K13" s="7">
        <v>43537</v>
      </c>
      <c r="L13" s="8" t="str">
        <f>"000413"</f>
        <v>000413</v>
      </c>
      <c r="M13" s="7">
        <v>43537</v>
      </c>
      <c r="N13" s="8">
        <v>16</v>
      </c>
      <c r="O13" s="8" t="str">
        <f>"000891"</f>
        <v>000891</v>
      </c>
      <c r="P13" s="7">
        <v>43578</v>
      </c>
      <c r="Q13" s="10">
        <v>1.7260000000000001E-2</v>
      </c>
      <c r="R13" s="10">
        <v>1.73E-3</v>
      </c>
      <c r="S13" s="10">
        <v>1.553E-2</v>
      </c>
      <c r="T13" s="8">
        <v>26</v>
      </c>
      <c r="U13" s="7">
        <v>43579</v>
      </c>
      <c r="V13" s="8">
        <v>9844004676</v>
      </c>
      <c r="W13" s="9" t="s">
        <v>55</v>
      </c>
      <c r="X13" s="8" t="s">
        <v>56</v>
      </c>
      <c r="Y13" s="9" t="s">
        <v>57</v>
      </c>
      <c r="Z13" s="8" t="s">
        <v>44</v>
      </c>
      <c r="AA13" s="9" t="s">
        <v>45</v>
      </c>
      <c r="AB13" s="10">
        <f t="shared" si="0"/>
        <v>1.7260000000000002E-4</v>
      </c>
    </row>
    <row r="14" spans="1:28" s="4" customFormat="1" ht="13" x14ac:dyDescent="0.3">
      <c r="A14" s="5">
        <v>1861</v>
      </c>
      <c r="B14" s="6" t="s">
        <v>28</v>
      </c>
      <c r="C14" s="7">
        <v>43579</v>
      </c>
      <c r="D14" s="8">
        <v>53</v>
      </c>
      <c r="E14" s="9" t="s">
        <v>46</v>
      </c>
      <c r="F14" s="8" t="s">
        <v>65</v>
      </c>
      <c r="G14" s="9" t="s">
        <v>59</v>
      </c>
      <c r="H14" s="8" t="str">
        <f t="shared" si="1"/>
        <v>046</v>
      </c>
      <c r="I14" s="7">
        <v>34</v>
      </c>
      <c r="J14" s="8" t="str">
        <f>"000167"</f>
        <v>000167</v>
      </c>
      <c r="K14" s="7">
        <v>43537</v>
      </c>
      <c r="L14" s="8" t="str">
        <f>"000414"</f>
        <v>000414</v>
      </c>
      <c r="M14" s="7">
        <v>43537</v>
      </c>
      <c r="N14" s="8">
        <v>16</v>
      </c>
      <c r="O14" s="8" t="str">
        <f>"000892"</f>
        <v>000892</v>
      </c>
      <c r="P14" s="7">
        <v>43578</v>
      </c>
      <c r="Q14" s="10">
        <v>2.4979999999999999E-2</v>
      </c>
      <c r="R14" s="10">
        <v>2.5000000000000001E-3</v>
      </c>
      <c r="S14" s="10">
        <v>2.248E-2</v>
      </c>
      <c r="T14" s="8">
        <v>26</v>
      </c>
      <c r="U14" s="7">
        <v>43579</v>
      </c>
      <c r="V14" s="8">
        <v>9844004676</v>
      </c>
      <c r="W14" s="9" t="s">
        <v>55</v>
      </c>
      <c r="X14" s="8" t="s">
        <v>56</v>
      </c>
      <c r="Y14" s="9" t="s">
        <v>57</v>
      </c>
      <c r="Z14" s="8" t="s">
        <v>44</v>
      </c>
      <c r="AA14" s="9" t="s">
        <v>45</v>
      </c>
      <c r="AB14" s="10">
        <f t="shared" si="0"/>
        <v>2.498E-4</v>
      </c>
    </row>
    <row r="15" spans="1:28" s="4" customFormat="1" ht="13" x14ac:dyDescent="0.3">
      <c r="A15" s="5">
        <v>1862</v>
      </c>
      <c r="B15" s="6" t="s">
        <v>28</v>
      </c>
      <c r="C15" s="7">
        <v>43579</v>
      </c>
      <c r="D15" s="8">
        <v>53</v>
      </c>
      <c r="E15" s="9" t="s">
        <v>46</v>
      </c>
      <c r="F15" s="8" t="s">
        <v>61</v>
      </c>
      <c r="G15" s="9" t="s">
        <v>59</v>
      </c>
      <c r="H15" s="8" t="str">
        <f t="shared" si="1"/>
        <v>046</v>
      </c>
      <c r="I15" s="7">
        <v>72</v>
      </c>
      <c r="J15" s="8" t="str">
        <f>"000161"</f>
        <v>000161</v>
      </c>
      <c r="K15" s="7">
        <v>43537</v>
      </c>
      <c r="L15" s="8" t="str">
        <f>"000408"</f>
        <v>000408</v>
      </c>
      <c r="M15" s="7">
        <v>43537</v>
      </c>
      <c r="N15" s="8">
        <v>16</v>
      </c>
      <c r="O15" s="8" t="str">
        <f>"000893"</f>
        <v>000893</v>
      </c>
      <c r="P15" s="7">
        <v>43578</v>
      </c>
      <c r="Q15" s="10">
        <v>0.11570999999999999</v>
      </c>
      <c r="R15" s="10">
        <v>1.157E-2</v>
      </c>
      <c r="S15" s="10">
        <v>0.10414</v>
      </c>
      <c r="T15" s="8">
        <v>26</v>
      </c>
      <c r="U15" s="7">
        <v>43579</v>
      </c>
      <c r="V15" s="8">
        <v>9844004676</v>
      </c>
      <c r="W15" s="9" t="s">
        <v>55</v>
      </c>
      <c r="X15" s="8" t="s">
        <v>56</v>
      </c>
      <c r="Y15" s="9" t="s">
        <v>57</v>
      </c>
      <c r="Z15" s="8" t="s">
        <v>44</v>
      </c>
      <c r="AA15" s="9" t="s">
        <v>45</v>
      </c>
      <c r="AB15" s="10">
        <f t="shared" si="0"/>
        <v>1.1570999999999999E-3</v>
      </c>
    </row>
    <row r="16" spans="1:28" s="4" customFormat="1" ht="13" x14ac:dyDescent="0.3">
      <c r="A16" s="5">
        <v>1863</v>
      </c>
      <c r="B16" s="6" t="s">
        <v>28</v>
      </c>
      <c r="C16" s="7">
        <v>43580</v>
      </c>
      <c r="D16" s="8">
        <v>53</v>
      </c>
      <c r="E16" s="9" t="s">
        <v>46</v>
      </c>
      <c r="F16" s="8" t="s">
        <v>66</v>
      </c>
      <c r="G16" s="9" t="s">
        <v>67</v>
      </c>
      <c r="H16" s="8" t="str">
        <f>"000089"</f>
        <v>000089</v>
      </c>
      <c r="I16" s="7">
        <v>43191</v>
      </c>
      <c r="J16" s="8" t="str">
        <f>"000081"</f>
        <v>000081</v>
      </c>
      <c r="K16" s="7">
        <v>42916</v>
      </c>
      <c r="L16" s="8" t="str">
        <f>"000191"</f>
        <v>000191</v>
      </c>
      <c r="M16" s="7">
        <v>42916</v>
      </c>
      <c r="N16" s="8">
        <v>15</v>
      </c>
      <c r="O16" s="8" t="str">
        <f>"000730"</f>
        <v>000730</v>
      </c>
      <c r="P16" s="7">
        <v>43578</v>
      </c>
      <c r="Q16" s="10">
        <v>19.425820000000002</v>
      </c>
      <c r="R16" s="10">
        <v>3.1614</v>
      </c>
      <c r="S16" s="10">
        <v>16.264420000000001</v>
      </c>
      <c r="T16" s="8">
        <v>28</v>
      </c>
      <c r="U16" s="7">
        <v>43580</v>
      </c>
      <c r="V16" s="8">
        <v>9901162809</v>
      </c>
      <c r="W16" s="9" t="s">
        <v>35</v>
      </c>
      <c r="X16" s="8" t="s">
        <v>56</v>
      </c>
      <c r="Y16" s="9" t="s">
        <v>57</v>
      </c>
      <c r="Z16" s="8" t="s">
        <v>44</v>
      </c>
      <c r="AA16" s="9" t="s">
        <v>45</v>
      </c>
      <c r="AB16" s="10">
        <f t="shared" si="0"/>
        <v>0.19425820000000002</v>
      </c>
    </row>
    <row r="17" spans="1:28" s="4" customFormat="1" ht="13" x14ac:dyDescent="0.3">
      <c r="A17" s="5">
        <v>1864</v>
      </c>
      <c r="B17" s="6" t="s">
        <v>28</v>
      </c>
      <c r="C17" s="7">
        <v>43580</v>
      </c>
      <c r="D17" s="8">
        <v>53</v>
      </c>
      <c r="E17" s="9" t="s">
        <v>46</v>
      </c>
      <c r="F17" s="8" t="s">
        <v>50</v>
      </c>
      <c r="G17" s="9" t="s">
        <v>51</v>
      </c>
      <c r="H17" s="8" t="str">
        <f>"000004"</f>
        <v>000004</v>
      </c>
      <c r="I17" s="7">
        <v>42930</v>
      </c>
      <c r="J17" s="8" t="str">
        <f>"000129"</f>
        <v>000129</v>
      </c>
      <c r="K17" s="7">
        <v>43501</v>
      </c>
      <c r="L17" s="8" t="str">
        <f>"000134"</f>
        <v>000134</v>
      </c>
      <c r="M17" s="7">
        <v>43501</v>
      </c>
      <c r="N17" s="8">
        <v>16</v>
      </c>
      <c r="O17" s="8" t="str">
        <f>"000997"</f>
        <v>000997</v>
      </c>
      <c r="P17" s="7">
        <v>43579</v>
      </c>
      <c r="Q17" s="10">
        <v>5.8875500000000001</v>
      </c>
      <c r="R17" s="10">
        <v>0.72918000000000005</v>
      </c>
      <c r="S17" s="10">
        <v>5.1583699999999997</v>
      </c>
      <c r="T17" s="8">
        <v>29</v>
      </c>
      <c r="U17" s="7">
        <v>43580</v>
      </c>
      <c r="V17" s="8">
        <v>9980796171</v>
      </c>
      <c r="W17" s="9" t="s">
        <v>52</v>
      </c>
      <c r="X17" s="8" t="s">
        <v>29</v>
      </c>
      <c r="Y17" s="9" t="s">
        <v>30</v>
      </c>
      <c r="Z17" s="8" t="s">
        <v>42</v>
      </c>
      <c r="AA17" s="9" t="s">
        <v>43</v>
      </c>
      <c r="AB17" s="10">
        <f t="shared" si="0"/>
        <v>5.8875499999999997E-2</v>
      </c>
    </row>
    <row r="18" spans="1:28" s="4" customFormat="1" ht="13" x14ac:dyDescent="0.3">
      <c r="A18" s="5">
        <v>1865</v>
      </c>
      <c r="B18" s="6" t="s">
        <v>34</v>
      </c>
      <c r="C18" s="7">
        <v>43588</v>
      </c>
      <c r="D18" s="8">
        <v>53</v>
      </c>
      <c r="E18" s="9" t="s">
        <v>46</v>
      </c>
      <c r="F18" s="8" t="s">
        <v>73</v>
      </c>
      <c r="G18" s="9" t="s">
        <v>74</v>
      </c>
      <c r="H18" s="8" t="str">
        <f>"000078"</f>
        <v>000078</v>
      </c>
      <c r="I18" s="7">
        <v>43372</v>
      </c>
      <c r="J18" s="8" t="str">
        <f>"000168"</f>
        <v>000168</v>
      </c>
      <c r="K18" s="7">
        <v>43538</v>
      </c>
      <c r="L18" s="8" t="str">
        <f>"000415"</f>
        <v>000415</v>
      </c>
      <c r="M18" s="7">
        <v>43538</v>
      </c>
      <c r="N18" s="8">
        <v>16</v>
      </c>
      <c r="O18" s="8" t="str">
        <f>"001017"</f>
        <v>001017</v>
      </c>
      <c r="P18" s="7">
        <v>43580</v>
      </c>
      <c r="Q18" s="10">
        <v>9.8563100000000006</v>
      </c>
      <c r="R18" s="10">
        <v>0.56088000000000005</v>
      </c>
      <c r="S18" s="10">
        <v>9.2954299999999996</v>
      </c>
      <c r="T18" s="8">
        <v>33</v>
      </c>
      <c r="U18" s="7">
        <v>43588</v>
      </c>
      <c r="V18" s="8">
        <v>9611508999</v>
      </c>
      <c r="W18" s="9" t="s">
        <v>75</v>
      </c>
      <c r="X18" s="8" t="s">
        <v>56</v>
      </c>
      <c r="Y18" s="9" t="s">
        <v>57</v>
      </c>
      <c r="Z18" s="8" t="s">
        <v>44</v>
      </c>
      <c r="AA18" s="9" t="s">
        <v>45</v>
      </c>
      <c r="AB18" s="10">
        <f t="shared" si="0"/>
        <v>9.8563100000000001E-2</v>
      </c>
    </row>
    <row r="19" spans="1:28" s="4" customFormat="1" ht="13" x14ac:dyDescent="0.3">
      <c r="A19" s="5">
        <v>1866</v>
      </c>
      <c r="B19" s="6" t="s">
        <v>34</v>
      </c>
      <c r="C19" s="7">
        <v>43588</v>
      </c>
      <c r="D19" s="8">
        <v>53</v>
      </c>
      <c r="E19" s="9" t="s">
        <v>46</v>
      </c>
      <c r="F19" s="8" t="s">
        <v>53</v>
      </c>
      <c r="G19" s="9" t="s">
        <v>54</v>
      </c>
      <c r="H19" s="8" t="str">
        <f>"000026"</f>
        <v>000026</v>
      </c>
      <c r="I19" s="7">
        <v>43245</v>
      </c>
      <c r="J19" s="8" t="str">
        <f>"000169"</f>
        <v>000169</v>
      </c>
      <c r="K19" s="7">
        <v>43538</v>
      </c>
      <c r="L19" s="8" t="str">
        <f>"000416"</f>
        <v>000416</v>
      </c>
      <c r="M19" s="7">
        <v>43538</v>
      </c>
      <c r="N19" s="8">
        <v>16</v>
      </c>
      <c r="O19" s="8" t="str">
        <f>"001018"</f>
        <v>001018</v>
      </c>
      <c r="P19" s="7">
        <v>43580</v>
      </c>
      <c r="Q19" s="10">
        <v>1.49248</v>
      </c>
      <c r="R19" s="10">
        <v>9.7350000000000006E-2</v>
      </c>
      <c r="S19" s="10">
        <v>1.39513</v>
      </c>
      <c r="T19" s="8">
        <v>33</v>
      </c>
      <c r="U19" s="7">
        <v>43588</v>
      </c>
      <c r="V19" s="8">
        <v>9611508999</v>
      </c>
      <c r="W19" s="9" t="s">
        <v>75</v>
      </c>
      <c r="X19" s="8" t="s">
        <v>56</v>
      </c>
      <c r="Y19" s="9" t="s">
        <v>57</v>
      </c>
      <c r="Z19" s="8" t="s">
        <v>44</v>
      </c>
      <c r="AA19" s="9" t="s">
        <v>45</v>
      </c>
      <c r="AB19" s="10">
        <f t="shared" si="0"/>
        <v>1.49248E-2</v>
      </c>
    </row>
    <row r="20" spans="1:28" s="4" customFormat="1" ht="13" x14ac:dyDescent="0.3">
      <c r="A20" s="5">
        <v>1867</v>
      </c>
      <c r="B20" s="6" t="s">
        <v>34</v>
      </c>
      <c r="C20" s="7">
        <v>43588</v>
      </c>
      <c r="D20" s="8">
        <v>53</v>
      </c>
      <c r="E20" s="9" t="s">
        <v>46</v>
      </c>
      <c r="F20" s="8" t="s">
        <v>58</v>
      </c>
      <c r="G20" s="9" t="s">
        <v>59</v>
      </c>
      <c r="H20" s="8" t="str">
        <f t="shared" ref="H20:H25" si="2">"046"</f>
        <v>046</v>
      </c>
      <c r="I20" s="7">
        <v>70</v>
      </c>
      <c r="J20" s="8" t="str">
        <f>"000158"</f>
        <v>000158</v>
      </c>
      <c r="K20" s="7">
        <v>43537</v>
      </c>
      <c r="L20" s="8" t="str">
        <f>"000405"</f>
        <v>000405</v>
      </c>
      <c r="M20" s="7">
        <v>43537</v>
      </c>
      <c r="N20" s="8">
        <v>16</v>
      </c>
      <c r="O20" s="8" t="str">
        <f>"000884"</f>
        <v>000884</v>
      </c>
      <c r="P20" s="7">
        <v>43578</v>
      </c>
      <c r="Q20" s="10">
        <v>1.34263</v>
      </c>
      <c r="R20" s="10">
        <v>0.10673000000000001</v>
      </c>
      <c r="S20" s="10">
        <v>1.2359</v>
      </c>
      <c r="T20" s="8">
        <v>33</v>
      </c>
      <c r="U20" s="7">
        <v>43588</v>
      </c>
      <c r="V20" s="8">
        <v>9611508999</v>
      </c>
      <c r="W20" s="9" t="s">
        <v>75</v>
      </c>
      <c r="X20" s="8" t="s">
        <v>56</v>
      </c>
      <c r="Y20" s="9" t="s">
        <v>57</v>
      </c>
      <c r="Z20" s="8" t="s">
        <v>44</v>
      </c>
      <c r="AA20" s="9" t="s">
        <v>45</v>
      </c>
      <c r="AB20" s="10">
        <f t="shared" si="0"/>
        <v>1.34263E-2</v>
      </c>
    </row>
    <row r="21" spans="1:28" s="4" customFormat="1" ht="13" x14ac:dyDescent="0.3">
      <c r="A21" s="5">
        <v>1868</v>
      </c>
      <c r="B21" s="6" t="s">
        <v>34</v>
      </c>
      <c r="C21" s="7">
        <v>43588</v>
      </c>
      <c r="D21" s="8">
        <v>53</v>
      </c>
      <c r="E21" s="9" t="s">
        <v>46</v>
      </c>
      <c r="F21" s="8" t="s">
        <v>60</v>
      </c>
      <c r="G21" s="9" t="s">
        <v>59</v>
      </c>
      <c r="H21" s="8" t="str">
        <f t="shared" si="2"/>
        <v>046</v>
      </c>
      <c r="I21" s="7">
        <v>71</v>
      </c>
      <c r="J21" s="8" t="str">
        <f>"000160"</f>
        <v>000160</v>
      </c>
      <c r="K21" s="7">
        <v>43537</v>
      </c>
      <c r="L21" s="8" t="str">
        <f>"000407"</f>
        <v>000407</v>
      </c>
      <c r="M21" s="7">
        <v>43537</v>
      </c>
      <c r="N21" s="8">
        <v>16</v>
      </c>
      <c r="O21" s="8" t="str">
        <f>"000886"</f>
        <v>000886</v>
      </c>
      <c r="P21" s="7">
        <v>43578</v>
      </c>
      <c r="Q21" s="10">
        <v>3.6822499999999998</v>
      </c>
      <c r="R21" s="10">
        <v>0.22609000000000001</v>
      </c>
      <c r="S21" s="10">
        <v>3.4561600000000001</v>
      </c>
      <c r="T21" s="8">
        <v>33</v>
      </c>
      <c r="U21" s="7">
        <v>43588</v>
      </c>
      <c r="V21" s="8">
        <v>9611508999</v>
      </c>
      <c r="W21" s="9" t="s">
        <v>75</v>
      </c>
      <c r="X21" s="8" t="s">
        <v>56</v>
      </c>
      <c r="Y21" s="9" t="s">
        <v>57</v>
      </c>
      <c r="Z21" s="8" t="s">
        <v>44</v>
      </c>
      <c r="AA21" s="9" t="s">
        <v>45</v>
      </c>
      <c r="AB21" s="10">
        <f t="shared" si="0"/>
        <v>3.6822500000000001E-2</v>
      </c>
    </row>
    <row r="22" spans="1:28" s="4" customFormat="1" ht="13" x14ac:dyDescent="0.3">
      <c r="A22" s="5">
        <v>1869</v>
      </c>
      <c r="B22" s="6" t="s">
        <v>34</v>
      </c>
      <c r="C22" s="7">
        <v>43588</v>
      </c>
      <c r="D22" s="8">
        <v>53</v>
      </c>
      <c r="E22" s="9" t="s">
        <v>46</v>
      </c>
      <c r="F22" s="8" t="s">
        <v>61</v>
      </c>
      <c r="G22" s="9" t="s">
        <v>59</v>
      </c>
      <c r="H22" s="8" t="str">
        <f t="shared" si="2"/>
        <v>046</v>
      </c>
      <c r="I22" s="7">
        <v>72</v>
      </c>
      <c r="J22" s="8" t="str">
        <f>"000161"</f>
        <v>000161</v>
      </c>
      <c r="K22" s="7">
        <v>43537</v>
      </c>
      <c r="L22" s="8" t="str">
        <f>"000408"</f>
        <v>000408</v>
      </c>
      <c r="M22" s="7">
        <v>43537</v>
      </c>
      <c r="N22" s="8">
        <v>16</v>
      </c>
      <c r="O22" s="8" t="str">
        <f>"000893"</f>
        <v>000893</v>
      </c>
      <c r="P22" s="7">
        <v>43578</v>
      </c>
      <c r="Q22" s="10">
        <v>1.73204</v>
      </c>
      <c r="R22" s="10">
        <v>0.11354</v>
      </c>
      <c r="S22" s="10">
        <v>1.6185</v>
      </c>
      <c r="T22" s="8">
        <v>33</v>
      </c>
      <c r="U22" s="7">
        <v>43588</v>
      </c>
      <c r="V22" s="8">
        <v>9611508999</v>
      </c>
      <c r="W22" s="9" t="s">
        <v>75</v>
      </c>
      <c r="X22" s="8" t="s">
        <v>56</v>
      </c>
      <c r="Y22" s="9" t="s">
        <v>57</v>
      </c>
      <c r="Z22" s="8" t="s">
        <v>44</v>
      </c>
      <c r="AA22" s="9" t="s">
        <v>45</v>
      </c>
      <c r="AB22" s="10">
        <f t="shared" si="0"/>
        <v>1.73204E-2</v>
      </c>
    </row>
    <row r="23" spans="1:28" s="4" customFormat="1" ht="13" x14ac:dyDescent="0.3">
      <c r="A23" s="5">
        <v>1870</v>
      </c>
      <c r="B23" s="6" t="s">
        <v>34</v>
      </c>
      <c r="C23" s="7">
        <v>43588</v>
      </c>
      <c r="D23" s="8">
        <v>53</v>
      </c>
      <c r="E23" s="9" t="s">
        <v>46</v>
      </c>
      <c r="F23" s="8" t="s">
        <v>62</v>
      </c>
      <c r="G23" s="9" t="s">
        <v>59</v>
      </c>
      <c r="H23" s="8" t="str">
        <f t="shared" si="2"/>
        <v>046</v>
      </c>
      <c r="I23" s="7">
        <v>30</v>
      </c>
      <c r="J23" s="8" t="str">
        <f>"000164"</f>
        <v>000164</v>
      </c>
      <c r="K23" s="7">
        <v>43537</v>
      </c>
      <c r="L23" s="8" t="str">
        <f>"000411"</f>
        <v>000411</v>
      </c>
      <c r="M23" s="7">
        <v>43537</v>
      </c>
      <c r="N23" s="8">
        <v>16</v>
      </c>
      <c r="O23" s="8" t="str">
        <f>"000889"</f>
        <v>000889</v>
      </c>
      <c r="P23" s="7">
        <v>43578</v>
      </c>
      <c r="Q23" s="10">
        <v>1.2116199999999999</v>
      </c>
      <c r="R23" s="10">
        <v>9.9330000000000002E-2</v>
      </c>
      <c r="S23" s="10">
        <v>1.11229</v>
      </c>
      <c r="T23" s="8">
        <v>33</v>
      </c>
      <c r="U23" s="7">
        <v>43588</v>
      </c>
      <c r="V23" s="8">
        <v>9611508999</v>
      </c>
      <c r="W23" s="9" t="s">
        <v>75</v>
      </c>
      <c r="X23" s="8" t="s">
        <v>56</v>
      </c>
      <c r="Y23" s="9" t="s">
        <v>57</v>
      </c>
      <c r="Z23" s="8" t="s">
        <v>44</v>
      </c>
      <c r="AA23" s="9" t="s">
        <v>45</v>
      </c>
      <c r="AB23" s="10">
        <f t="shared" si="0"/>
        <v>1.2116199999999999E-2</v>
      </c>
    </row>
    <row r="24" spans="1:28" s="4" customFormat="1" ht="13" x14ac:dyDescent="0.3">
      <c r="A24" s="5">
        <v>1871</v>
      </c>
      <c r="B24" s="6" t="s">
        <v>34</v>
      </c>
      <c r="C24" s="7">
        <v>43588</v>
      </c>
      <c r="D24" s="8">
        <v>53</v>
      </c>
      <c r="E24" s="9" t="s">
        <v>46</v>
      </c>
      <c r="F24" s="8" t="s">
        <v>64</v>
      </c>
      <c r="G24" s="9" t="s">
        <v>59</v>
      </c>
      <c r="H24" s="8" t="str">
        <f t="shared" si="2"/>
        <v>046</v>
      </c>
      <c r="I24" s="7">
        <v>33</v>
      </c>
      <c r="J24" s="8" t="str">
        <f>"000166"</f>
        <v>000166</v>
      </c>
      <c r="K24" s="7">
        <v>43537</v>
      </c>
      <c r="L24" s="8" t="str">
        <f>"000413"</f>
        <v>000413</v>
      </c>
      <c r="M24" s="7">
        <v>43537</v>
      </c>
      <c r="N24" s="8">
        <v>16</v>
      </c>
      <c r="O24" s="8" t="str">
        <f>"000891"</f>
        <v>000891</v>
      </c>
      <c r="P24" s="7">
        <v>43578</v>
      </c>
      <c r="Q24" s="10">
        <v>2.6366999999999998</v>
      </c>
      <c r="R24" s="10">
        <v>0.1804</v>
      </c>
      <c r="S24" s="10">
        <v>2.4563000000000001</v>
      </c>
      <c r="T24" s="8">
        <v>33</v>
      </c>
      <c r="U24" s="7">
        <v>43588</v>
      </c>
      <c r="V24" s="8">
        <v>9611508999</v>
      </c>
      <c r="W24" s="9" t="s">
        <v>75</v>
      </c>
      <c r="X24" s="8" t="s">
        <v>56</v>
      </c>
      <c r="Y24" s="9" t="s">
        <v>57</v>
      </c>
      <c r="Z24" s="8" t="s">
        <v>44</v>
      </c>
      <c r="AA24" s="9" t="s">
        <v>45</v>
      </c>
      <c r="AB24" s="10">
        <f t="shared" si="0"/>
        <v>2.6366999999999998E-2</v>
      </c>
    </row>
    <row r="25" spans="1:28" s="4" customFormat="1" ht="13" x14ac:dyDescent="0.3">
      <c r="A25" s="5">
        <v>1872</v>
      </c>
      <c r="B25" s="6" t="s">
        <v>34</v>
      </c>
      <c r="C25" s="7">
        <v>43588</v>
      </c>
      <c r="D25" s="8">
        <v>53</v>
      </c>
      <c r="E25" s="9" t="s">
        <v>46</v>
      </c>
      <c r="F25" s="8" t="s">
        <v>65</v>
      </c>
      <c r="G25" s="9" t="s">
        <v>59</v>
      </c>
      <c r="H25" s="8" t="str">
        <f t="shared" si="2"/>
        <v>046</v>
      </c>
      <c r="I25" s="7">
        <v>34</v>
      </c>
      <c r="J25" s="8" t="str">
        <f>"000167"</f>
        <v>000167</v>
      </c>
      <c r="K25" s="7">
        <v>43537</v>
      </c>
      <c r="L25" s="8" t="str">
        <f>"000414"</f>
        <v>000414</v>
      </c>
      <c r="M25" s="7">
        <v>43537</v>
      </c>
      <c r="N25" s="8">
        <v>16</v>
      </c>
      <c r="O25" s="8" t="str">
        <f>"000892"</f>
        <v>000892</v>
      </c>
      <c r="P25" s="7">
        <v>43578</v>
      </c>
      <c r="Q25" s="10">
        <v>3.8170000000000002</v>
      </c>
      <c r="R25" s="10">
        <v>0.23338999999999999</v>
      </c>
      <c r="S25" s="10">
        <v>3.5836100000000002</v>
      </c>
      <c r="T25" s="8">
        <v>33</v>
      </c>
      <c r="U25" s="7">
        <v>43588</v>
      </c>
      <c r="V25" s="8">
        <v>9611508999</v>
      </c>
      <c r="W25" s="9" t="s">
        <v>75</v>
      </c>
      <c r="X25" s="8" t="s">
        <v>56</v>
      </c>
      <c r="Y25" s="9" t="s">
        <v>57</v>
      </c>
      <c r="Z25" s="8" t="s">
        <v>44</v>
      </c>
      <c r="AA25" s="9" t="s">
        <v>45</v>
      </c>
      <c r="AB25" s="10">
        <f t="shared" si="0"/>
        <v>3.8170000000000003E-2</v>
      </c>
    </row>
    <row r="26" spans="1:28" s="4" customFormat="1" ht="13" x14ac:dyDescent="0.3">
      <c r="A26" s="5">
        <v>1873</v>
      </c>
      <c r="B26" s="6" t="s">
        <v>34</v>
      </c>
      <c r="C26" s="7">
        <v>43598</v>
      </c>
      <c r="D26" s="8">
        <v>53</v>
      </c>
      <c r="E26" s="9" t="s">
        <v>46</v>
      </c>
      <c r="F26" s="8" t="s">
        <v>76</v>
      </c>
      <c r="G26" s="9" t="s">
        <v>77</v>
      </c>
      <c r="H26" s="8" t="str">
        <f>"000361"</f>
        <v>000361</v>
      </c>
      <c r="I26" s="7">
        <v>43518</v>
      </c>
      <c r="J26" s="8" t="str">
        <f>"000182"</f>
        <v>000182</v>
      </c>
      <c r="K26" s="7">
        <v>43554</v>
      </c>
      <c r="L26" s="8" t="str">
        <f>"000452"</f>
        <v>000452</v>
      </c>
      <c r="M26" s="7">
        <v>43554</v>
      </c>
      <c r="N26" s="8">
        <v>19</v>
      </c>
      <c r="O26" s="8" t="str">
        <f>"001415"</f>
        <v>001415</v>
      </c>
      <c r="P26" s="7">
        <v>43595</v>
      </c>
      <c r="Q26" s="10">
        <v>5.2603400000000002</v>
      </c>
      <c r="R26" s="10">
        <v>0.55179999999999996</v>
      </c>
      <c r="S26" s="10">
        <v>4.7085400000000002</v>
      </c>
      <c r="T26" s="8">
        <v>41</v>
      </c>
      <c r="U26" s="7">
        <v>43598</v>
      </c>
      <c r="V26" s="8">
        <v>9845485047</v>
      </c>
      <c r="W26" s="9" t="s">
        <v>78</v>
      </c>
      <c r="X26" s="8" t="s">
        <v>40</v>
      </c>
      <c r="Y26" s="9" t="s">
        <v>41</v>
      </c>
      <c r="Z26" s="8" t="s">
        <v>44</v>
      </c>
      <c r="AA26" s="9" t="s">
        <v>45</v>
      </c>
      <c r="AB26" s="10">
        <f t="shared" si="0"/>
        <v>5.2603400000000002E-2</v>
      </c>
    </row>
    <row r="27" spans="1:28" s="4" customFormat="1" ht="13" x14ac:dyDescent="0.3">
      <c r="A27" s="5">
        <v>1874</v>
      </c>
      <c r="B27" s="6" t="s">
        <v>34</v>
      </c>
      <c r="C27" s="7">
        <v>43598</v>
      </c>
      <c r="D27" s="8">
        <v>53</v>
      </c>
      <c r="E27" s="9" t="s">
        <v>46</v>
      </c>
      <c r="F27" s="8" t="s">
        <v>79</v>
      </c>
      <c r="G27" s="9" t="s">
        <v>80</v>
      </c>
      <c r="H27" s="8" t="str">
        <f>"000083"</f>
        <v>000083</v>
      </c>
      <c r="I27" s="7">
        <v>43422</v>
      </c>
      <c r="J27" s="8" t="str">
        <f>"000177"</f>
        <v>000177</v>
      </c>
      <c r="K27" s="7">
        <v>43552</v>
      </c>
      <c r="L27" s="8" t="str">
        <f>"000436"</f>
        <v>000436</v>
      </c>
      <c r="M27" s="7">
        <v>43552</v>
      </c>
      <c r="N27" s="8">
        <v>17</v>
      </c>
      <c r="O27" s="8" t="str">
        <f>"001421"</f>
        <v>001421</v>
      </c>
      <c r="P27" s="7">
        <v>43595</v>
      </c>
      <c r="Q27" s="10">
        <v>12.630879999999999</v>
      </c>
      <c r="R27" s="10">
        <v>1.34314</v>
      </c>
      <c r="S27" s="10">
        <v>11.287739999999999</v>
      </c>
      <c r="T27" s="8">
        <v>41</v>
      </c>
      <c r="U27" s="7">
        <v>43598</v>
      </c>
      <c r="V27" s="8">
        <v>0</v>
      </c>
      <c r="W27" s="9" t="s">
        <v>35</v>
      </c>
      <c r="X27" s="8" t="s">
        <v>36</v>
      </c>
      <c r="Y27" s="9" t="s">
        <v>37</v>
      </c>
      <c r="Z27" s="8" t="s">
        <v>44</v>
      </c>
      <c r="AA27" s="9" t="s">
        <v>45</v>
      </c>
      <c r="AB27" s="10">
        <f t="shared" si="0"/>
        <v>0.1263088</v>
      </c>
    </row>
    <row r="28" spans="1:28" s="4" customFormat="1" ht="13" x14ac:dyDescent="0.3">
      <c r="A28" s="5">
        <v>1875</v>
      </c>
      <c r="B28" s="6" t="s">
        <v>34</v>
      </c>
      <c r="C28" s="7">
        <v>43606</v>
      </c>
      <c r="D28" s="8">
        <v>53</v>
      </c>
      <c r="E28" s="9" t="s">
        <v>46</v>
      </c>
      <c r="F28" s="8" t="s">
        <v>81</v>
      </c>
      <c r="G28" s="9" t="s">
        <v>82</v>
      </c>
      <c r="H28" s="8" t="str">
        <f>"000060"</f>
        <v>000060</v>
      </c>
      <c r="I28" s="7">
        <v>43472</v>
      </c>
      <c r="J28" s="8" t="str">
        <f>"000142"</f>
        <v>000142</v>
      </c>
      <c r="K28" s="7">
        <v>43532</v>
      </c>
      <c r="L28" s="8" t="str">
        <f>"000145"</f>
        <v>000145</v>
      </c>
      <c r="M28" s="7">
        <v>43532</v>
      </c>
      <c r="N28" s="8">
        <v>19</v>
      </c>
      <c r="O28" s="8" t="str">
        <f>"001782"</f>
        <v>001782</v>
      </c>
      <c r="P28" s="7">
        <v>43603</v>
      </c>
      <c r="Q28" s="10">
        <v>10.4899</v>
      </c>
      <c r="R28" s="10">
        <v>1.06263</v>
      </c>
      <c r="S28" s="10">
        <v>9.42727</v>
      </c>
      <c r="T28" s="8">
        <v>53</v>
      </c>
      <c r="U28" s="7">
        <v>43606</v>
      </c>
      <c r="V28" s="8">
        <v>9980796171</v>
      </c>
      <c r="W28" s="9" t="s">
        <v>83</v>
      </c>
      <c r="X28" s="8" t="s">
        <v>38</v>
      </c>
      <c r="Y28" s="9" t="s">
        <v>39</v>
      </c>
      <c r="Z28" s="8" t="s">
        <v>42</v>
      </c>
      <c r="AA28" s="9" t="s">
        <v>43</v>
      </c>
      <c r="AB28" s="10">
        <f t="shared" si="0"/>
        <v>0.10489900000000001</v>
      </c>
    </row>
    <row r="29" spans="1:28" s="4" customFormat="1" ht="13" x14ac:dyDescent="0.3">
      <c r="A29" s="5">
        <v>1876</v>
      </c>
      <c r="B29" s="6" t="s">
        <v>34</v>
      </c>
      <c r="C29" s="7">
        <v>43610</v>
      </c>
      <c r="D29" s="8">
        <v>53</v>
      </c>
      <c r="E29" s="9" t="s">
        <v>46</v>
      </c>
      <c r="F29" s="8" t="s">
        <v>84</v>
      </c>
      <c r="G29" s="9" t="s">
        <v>85</v>
      </c>
      <c r="H29" s="8" t="str">
        <f>"000151"</f>
        <v>000151</v>
      </c>
      <c r="I29" s="7">
        <v>43090</v>
      </c>
      <c r="J29" s="8" t="str">
        <f>"000085"</f>
        <v>000085</v>
      </c>
      <c r="K29" s="7">
        <v>43092</v>
      </c>
      <c r="L29" s="8" t="str">
        <f>"000150"</f>
        <v>000150</v>
      </c>
      <c r="M29" s="7">
        <v>43102</v>
      </c>
      <c r="N29" s="8">
        <v>17</v>
      </c>
      <c r="O29" s="8" t="str">
        <f>"002070"</f>
        <v>002070</v>
      </c>
      <c r="P29" s="7">
        <v>43609</v>
      </c>
      <c r="Q29" s="10">
        <v>31.03445</v>
      </c>
      <c r="R29" s="10">
        <v>3.8257400000000001</v>
      </c>
      <c r="S29" s="10">
        <v>27.20871</v>
      </c>
      <c r="T29" s="8">
        <v>59</v>
      </c>
      <c r="U29" s="7">
        <v>43610</v>
      </c>
      <c r="V29" s="8">
        <v>0</v>
      </c>
      <c r="W29" s="9" t="s">
        <v>86</v>
      </c>
      <c r="X29" s="8" t="s">
        <v>32</v>
      </c>
      <c r="Y29" s="9" t="s">
        <v>33</v>
      </c>
      <c r="Z29" s="8" t="s">
        <v>44</v>
      </c>
      <c r="AA29" s="9" t="s">
        <v>45</v>
      </c>
      <c r="AB29" s="10">
        <f t="shared" si="0"/>
        <v>0.31034450000000002</v>
      </c>
    </row>
    <row r="30" spans="1:28" s="4" customFormat="1" ht="13" x14ac:dyDescent="0.3">
      <c r="A30" s="5">
        <v>1877</v>
      </c>
      <c r="B30" s="6" t="s">
        <v>31</v>
      </c>
      <c r="C30" s="7">
        <v>43628</v>
      </c>
      <c r="D30" s="8">
        <v>53</v>
      </c>
      <c r="E30" s="9" t="s">
        <v>46</v>
      </c>
      <c r="F30" s="8" t="s">
        <v>68</v>
      </c>
      <c r="G30" s="9" t="s">
        <v>69</v>
      </c>
      <c r="H30" s="8" t="str">
        <f>"000206"</f>
        <v>000206</v>
      </c>
      <c r="I30" s="7">
        <v>42114</v>
      </c>
      <c r="J30" s="8" t="str">
        <f>"000076"</f>
        <v>000076</v>
      </c>
      <c r="K30" s="7">
        <v>43055</v>
      </c>
      <c r="L30" s="8" t="str">
        <f>"000121"</f>
        <v>000121</v>
      </c>
      <c r="M30" s="7">
        <v>43075</v>
      </c>
      <c r="N30" s="8">
        <v>14</v>
      </c>
      <c r="O30" s="8" t="str">
        <f>"002457"</f>
        <v>002457</v>
      </c>
      <c r="P30" s="7">
        <v>43622</v>
      </c>
      <c r="Q30" s="10">
        <v>17.46208</v>
      </c>
      <c r="R30" s="10">
        <v>2.5700599999999998</v>
      </c>
      <c r="S30" s="10">
        <v>14.89202</v>
      </c>
      <c r="T30" s="8">
        <v>76</v>
      </c>
      <c r="U30" s="7">
        <v>43628</v>
      </c>
      <c r="V30" s="8">
        <v>9845440830</v>
      </c>
      <c r="W30" s="9" t="s">
        <v>70</v>
      </c>
      <c r="X30" s="8" t="s">
        <v>32</v>
      </c>
      <c r="Y30" s="9" t="s">
        <v>33</v>
      </c>
      <c r="Z30" s="8" t="s">
        <v>44</v>
      </c>
      <c r="AA30" s="9" t="s">
        <v>45</v>
      </c>
      <c r="AB30" s="10">
        <v>0.17462079999999999</v>
      </c>
    </row>
    <row r="31" spans="1:28" s="4" customFormat="1" ht="13" x14ac:dyDescent="0.3">
      <c r="A31" s="5">
        <v>1878</v>
      </c>
      <c r="B31" s="6" t="s">
        <v>31</v>
      </c>
      <c r="C31" s="7">
        <v>43634</v>
      </c>
      <c r="D31" s="8">
        <v>53</v>
      </c>
      <c r="E31" s="9" t="s">
        <v>46</v>
      </c>
      <c r="F31" s="8" t="s">
        <v>71</v>
      </c>
      <c r="G31" s="9" t="s">
        <v>72</v>
      </c>
      <c r="H31" s="8" t="str">
        <f>"000207"</f>
        <v>000207</v>
      </c>
      <c r="I31" s="7">
        <v>42114</v>
      </c>
      <c r="J31" s="8" t="str">
        <f>"000077"</f>
        <v>000077</v>
      </c>
      <c r="K31" s="7">
        <v>43055</v>
      </c>
      <c r="L31" s="8" t="str">
        <f>"000122"</f>
        <v>000122</v>
      </c>
      <c r="M31" s="7">
        <v>43075</v>
      </c>
      <c r="N31" s="8">
        <v>14</v>
      </c>
      <c r="O31" s="8" t="str">
        <f>"002667"</f>
        <v>002667</v>
      </c>
      <c r="P31" s="7">
        <v>43628</v>
      </c>
      <c r="Q31" s="10">
        <v>17.250969999999999</v>
      </c>
      <c r="R31" s="10">
        <v>2.5556299999999998</v>
      </c>
      <c r="S31" s="10">
        <v>14.69534</v>
      </c>
      <c r="T31" s="8">
        <v>88</v>
      </c>
      <c r="U31" s="7">
        <v>43634</v>
      </c>
      <c r="V31" s="8">
        <v>9845440830</v>
      </c>
      <c r="W31" s="9" t="s">
        <v>70</v>
      </c>
      <c r="X31" s="8" t="s">
        <v>32</v>
      </c>
      <c r="Y31" s="9" t="s">
        <v>33</v>
      </c>
      <c r="Z31" s="8" t="s">
        <v>44</v>
      </c>
      <c r="AA31" s="9" t="s">
        <v>45</v>
      </c>
      <c r="AB31" s="10">
        <v>0.17250969999999999</v>
      </c>
    </row>
    <row r="32" spans="1:28" s="4" customFormat="1" ht="13" x14ac:dyDescent="0.3">
      <c r="A32" s="5">
        <v>1879</v>
      </c>
      <c r="B32" s="6" t="s">
        <v>87</v>
      </c>
      <c r="C32" s="7">
        <v>43647</v>
      </c>
      <c r="D32" s="8">
        <v>53</v>
      </c>
      <c r="E32" s="9" t="s">
        <v>46</v>
      </c>
      <c r="F32" s="8" t="s">
        <v>88</v>
      </c>
      <c r="G32" s="11" t="s">
        <v>89</v>
      </c>
      <c r="H32" s="8" t="str">
        <f>"000159"</f>
        <v>000159</v>
      </c>
      <c r="I32" s="7">
        <v>43101</v>
      </c>
      <c r="J32" s="8" t="str">
        <f>"000095"</f>
        <v>000095</v>
      </c>
      <c r="K32" s="7">
        <v>43102</v>
      </c>
      <c r="L32" s="8" t="str">
        <f>"000151"</f>
        <v>000151</v>
      </c>
      <c r="M32" s="7">
        <v>43102</v>
      </c>
      <c r="N32" s="8">
        <v>16</v>
      </c>
      <c r="O32" s="8" t="str">
        <f>"003005"</f>
        <v>003005</v>
      </c>
      <c r="P32" s="7">
        <v>43640</v>
      </c>
      <c r="Q32" s="12">
        <v>19.515750000000001</v>
      </c>
      <c r="R32" s="12">
        <v>2.4236800000000001</v>
      </c>
      <c r="S32" s="12">
        <v>17.09207</v>
      </c>
      <c r="T32" s="8">
        <v>96</v>
      </c>
      <c r="U32" s="7">
        <v>43647</v>
      </c>
      <c r="V32" s="8">
        <v>8073281552</v>
      </c>
      <c r="W32" s="11" t="s">
        <v>90</v>
      </c>
      <c r="X32" s="8" t="s">
        <v>32</v>
      </c>
      <c r="Y32" s="11" t="s">
        <v>33</v>
      </c>
      <c r="Z32" s="8" t="s">
        <v>44</v>
      </c>
      <c r="AA32" s="11" t="s">
        <v>45</v>
      </c>
      <c r="AB32" s="12">
        <f t="shared" ref="AB32:AB38" si="3">Q32/100</f>
        <v>0.19515750000000001</v>
      </c>
    </row>
    <row r="33" spans="1:28" s="4" customFormat="1" ht="13" x14ac:dyDescent="0.3">
      <c r="A33" s="5">
        <v>1880</v>
      </c>
      <c r="B33" s="6" t="s">
        <v>87</v>
      </c>
      <c r="C33" s="7">
        <v>43650</v>
      </c>
      <c r="D33" s="8">
        <v>53</v>
      </c>
      <c r="E33" s="9" t="s">
        <v>46</v>
      </c>
      <c r="F33" s="8" t="s">
        <v>91</v>
      </c>
      <c r="G33" s="11" t="s">
        <v>92</v>
      </c>
      <c r="H33" s="8" t="str">
        <f>"000364"</f>
        <v>000364</v>
      </c>
      <c r="I33" s="7">
        <v>43518</v>
      </c>
      <c r="J33" s="8" t="str">
        <f>"000011"</f>
        <v>000011</v>
      </c>
      <c r="K33" s="7">
        <v>43612</v>
      </c>
      <c r="L33" s="8" t="str">
        <f>"000038"</f>
        <v>000038</v>
      </c>
      <c r="M33" s="7">
        <v>43612</v>
      </c>
      <c r="N33" s="8">
        <v>19</v>
      </c>
      <c r="O33" s="8" t="str">
        <f>"003266"</f>
        <v>003266</v>
      </c>
      <c r="P33" s="7">
        <v>43645</v>
      </c>
      <c r="Q33" s="12">
        <v>5.3085599999999999</v>
      </c>
      <c r="R33" s="12">
        <v>0.56462999999999997</v>
      </c>
      <c r="S33" s="12">
        <v>4.7439299999999998</v>
      </c>
      <c r="T33" s="8">
        <v>106</v>
      </c>
      <c r="U33" s="7">
        <v>43650</v>
      </c>
      <c r="V33" s="8">
        <v>9845485047</v>
      </c>
      <c r="W33" s="11" t="s">
        <v>78</v>
      </c>
      <c r="X33" s="8" t="s">
        <v>93</v>
      </c>
      <c r="Y33" s="11" t="s">
        <v>94</v>
      </c>
      <c r="Z33" s="8" t="s">
        <v>44</v>
      </c>
      <c r="AA33" s="11" t="s">
        <v>45</v>
      </c>
      <c r="AB33" s="12">
        <f t="shared" si="3"/>
        <v>5.3085599999999997E-2</v>
      </c>
    </row>
    <row r="34" spans="1:28" s="4" customFormat="1" ht="13" x14ac:dyDescent="0.3">
      <c r="A34" s="5">
        <v>1881</v>
      </c>
      <c r="B34" s="6" t="s">
        <v>87</v>
      </c>
      <c r="C34" s="7">
        <v>43654</v>
      </c>
      <c r="D34" s="8">
        <v>53</v>
      </c>
      <c r="E34" s="9" t="s">
        <v>46</v>
      </c>
      <c r="F34" s="8" t="s">
        <v>50</v>
      </c>
      <c r="G34" s="11" t="s">
        <v>51</v>
      </c>
      <c r="H34" s="8" t="str">
        <f>"000004"</f>
        <v>000004</v>
      </c>
      <c r="I34" s="7">
        <v>42930</v>
      </c>
      <c r="J34" s="8" t="str">
        <f>"000048"</f>
        <v>000048</v>
      </c>
      <c r="K34" s="7">
        <v>43776</v>
      </c>
      <c r="L34" s="8" t="str">
        <f>""</f>
        <v/>
      </c>
      <c r="M34" s="8"/>
      <c r="N34" s="8">
        <v>16</v>
      </c>
      <c r="O34" s="8" t="str">
        <f>""</f>
        <v/>
      </c>
      <c r="P34" s="8"/>
      <c r="Q34" s="12">
        <v>11.7751</v>
      </c>
      <c r="R34" s="12">
        <v>1.4331</v>
      </c>
      <c r="S34" s="12">
        <v>10.342000000000001</v>
      </c>
      <c r="T34" s="8">
        <v>109</v>
      </c>
      <c r="U34" s="7">
        <v>43654</v>
      </c>
      <c r="V34" s="8">
        <v>9980796171</v>
      </c>
      <c r="W34" s="11" t="s">
        <v>52</v>
      </c>
      <c r="X34" s="8" t="s">
        <v>29</v>
      </c>
      <c r="Y34" s="11" t="s">
        <v>30</v>
      </c>
      <c r="Z34" s="8" t="s">
        <v>42</v>
      </c>
      <c r="AA34" s="11" t="s">
        <v>43</v>
      </c>
      <c r="AB34" s="12">
        <f t="shared" si="3"/>
        <v>0.11775099999999999</v>
      </c>
    </row>
    <row r="35" spans="1:28" s="4" customFormat="1" ht="13" x14ac:dyDescent="0.3">
      <c r="A35" s="5">
        <v>1882</v>
      </c>
      <c r="B35" s="6" t="s">
        <v>87</v>
      </c>
      <c r="C35" s="7">
        <v>43668</v>
      </c>
      <c r="D35" s="8">
        <v>53</v>
      </c>
      <c r="E35" s="9" t="s">
        <v>46</v>
      </c>
      <c r="F35" s="8" t="s">
        <v>47</v>
      </c>
      <c r="G35" s="11" t="s">
        <v>48</v>
      </c>
      <c r="H35" s="8" t="str">
        <f>"000137"</f>
        <v>000137</v>
      </c>
      <c r="I35" s="7">
        <v>43420</v>
      </c>
      <c r="J35" s="8" t="str">
        <f>"000017"</f>
        <v>000017</v>
      </c>
      <c r="K35" s="7">
        <v>43619</v>
      </c>
      <c r="L35" s="8" t="str">
        <f>"000048"</f>
        <v>000048</v>
      </c>
      <c r="M35" s="7">
        <v>43619</v>
      </c>
      <c r="N35" s="8">
        <v>17</v>
      </c>
      <c r="O35" s="8" t="str">
        <f>"003388"</f>
        <v>003388</v>
      </c>
      <c r="P35" s="7">
        <v>43657</v>
      </c>
      <c r="Q35" s="12">
        <v>6.5880400000000003</v>
      </c>
      <c r="R35" s="12">
        <v>0.46972999999999998</v>
      </c>
      <c r="S35" s="12">
        <v>6.1183100000000001</v>
      </c>
      <c r="T35" s="8">
        <v>119</v>
      </c>
      <c r="U35" s="7">
        <v>43668</v>
      </c>
      <c r="V35" s="8">
        <v>8123319006</v>
      </c>
      <c r="W35" s="11" t="s">
        <v>49</v>
      </c>
      <c r="X35" s="8" t="s">
        <v>36</v>
      </c>
      <c r="Y35" s="11" t="s">
        <v>37</v>
      </c>
      <c r="Z35" s="8" t="s">
        <v>44</v>
      </c>
      <c r="AA35" s="11" t="s">
        <v>45</v>
      </c>
      <c r="AB35" s="12">
        <f t="shared" si="3"/>
        <v>6.5880400000000006E-2</v>
      </c>
    </row>
    <row r="36" spans="1:28" s="4" customFormat="1" ht="13" x14ac:dyDescent="0.3">
      <c r="A36" s="5">
        <v>1883</v>
      </c>
      <c r="B36" s="6" t="s">
        <v>87</v>
      </c>
      <c r="C36" s="7">
        <v>43672</v>
      </c>
      <c r="D36" s="8">
        <v>53</v>
      </c>
      <c r="E36" s="9" t="s">
        <v>46</v>
      </c>
      <c r="F36" s="8" t="s">
        <v>95</v>
      </c>
      <c r="G36" s="11" t="s">
        <v>96</v>
      </c>
      <c r="H36" s="8" t="str">
        <f>"000358"</f>
        <v>000358</v>
      </c>
      <c r="I36" s="7">
        <v>43517</v>
      </c>
      <c r="J36" s="8" t="str">
        <f>"000020"</f>
        <v>000020</v>
      </c>
      <c r="K36" s="7">
        <v>43641</v>
      </c>
      <c r="L36" s="8" t="str">
        <f>"000071"</f>
        <v>000071</v>
      </c>
      <c r="M36" s="7">
        <v>43641</v>
      </c>
      <c r="N36" s="8">
        <v>19</v>
      </c>
      <c r="O36" s="8" t="str">
        <f>"003945"</f>
        <v>003945</v>
      </c>
      <c r="P36" s="7">
        <v>43670</v>
      </c>
      <c r="Q36" s="12">
        <v>16.0063</v>
      </c>
      <c r="R36" s="12">
        <v>1.87819</v>
      </c>
      <c r="S36" s="12">
        <v>14.12811</v>
      </c>
      <c r="T36" s="8">
        <v>128</v>
      </c>
      <c r="U36" s="7">
        <v>43672</v>
      </c>
      <c r="V36" s="8">
        <v>9845485047</v>
      </c>
      <c r="W36" s="11" t="s">
        <v>97</v>
      </c>
      <c r="X36" s="8" t="s">
        <v>98</v>
      </c>
      <c r="Y36" s="11" t="s">
        <v>99</v>
      </c>
      <c r="Z36" s="8" t="s">
        <v>44</v>
      </c>
      <c r="AA36" s="11" t="s">
        <v>45</v>
      </c>
      <c r="AB36" s="12">
        <f t="shared" si="3"/>
        <v>0.16006299999999998</v>
      </c>
    </row>
    <row r="37" spans="1:28" s="4" customFormat="1" ht="13" x14ac:dyDescent="0.3">
      <c r="A37" s="5">
        <v>1884</v>
      </c>
      <c r="B37" s="6" t="s">
        <v>87</v>
      </c>
      <c r="C37" s="7">
        <v>43672</v>
      </c>
      <c r="D37" s="8">
        <v>53</v>
      </c>
      <c r="E37" s="9" t="s">
        <v>46</v>
      </c>
      <c r="F37" s="8" t="s">
        <v>100</v>
      </c>
      <c r="G37" s="11" t="s">
        <v>101</v>
      </c>
      <c r="H37" s="8" t="str">
        <f>"000369"</f>
        <v>000369</v>
      </c>
      <c r="I37" s="7">
        <v>43518</v>
      </c>
      <c r="J37" s="8" t="str">
        <f>"000021"</f>
        <v>000021</v>
      </c>
      <c r="K37" s="7">
        <v>43642</v>
      </c>
      <c r="L37" s="8" t="str">
        <f>"000073"</f>
        <v>000073</v>
      </c>
      <c r="M37" s="7">
        <v>43643</v>
      </c>
      <c r="N37" s="8">
        <v>19</v>
      </c>
      <c r="O37" s="8" t="str">
        <f>"003947"</f>
        <v>003947</v>
      </c>
      <c r="P37" s="7">
        <v>43670</v>
      </c>
      <c r="Q37" s="12">
        <v>5.2160399999999996</v>
      </c>
      <c r="R37" s="12">
        <v>0.55784</v>
      </c>
      <c r="S37" s="12">
        <v>4.6581999999999999</v>
      </c>
      <c r="T37" s="8">
        <v>128</v>
      </c>
      <c r="U37" s="7">
        <v>43672</v>
      </c>
      <c r="V37" s="8">
        <v>9845485047</v>
      </c>
      <c r="W37" s="11" t="s">
        <v>102</v>
      </c>
      <c r="X37" s="8" t="s">
        <v>103</v>
      </c>
      <c r="Y37" s="11" t="s">
        <v>104</v>
      </c>
      <c r="Z37" s="8" t="s">
        <v>44</v>
      </c>
      <c r="AA37" s="11" t="s">
        <v>45</v>
      </c>
      <c r="AB37" s="12">
        <f t="shared" si="3"/>
        <v>5.2160399999999996E-2</v>
      </c>
    </row>
    <row r="38" spans="1:28" s="4" customFormat="1" ht="13" x14ac:dyDescent="0.3">
      <c r="A38" s="5">
        <v>1885</v>
      </c>
      <c r="B38" s="6" t="s">
        <v>105</v>
      </c>
      <c r="C38" s="7">
        <v>43703</v>
      </c>
      <c r="D38" s="8">
        <v>53</v>
      </c>
      <c r="E38" s="9" t="s">
        <v>46</v>
      </c>
      <c r="F38" s="8" t="s">
        <v>106</v>
      </c>
      <c r="G38" s="11" t="s">
        <v>107</v>
      </c>
      <c r="H38" s="8" t="str">
        <f>"000374"</f>
        <v>000374</v>
      </c>
      <c r="I38" s="7">
        <v>43518</v>
      </c>
      <c r="J38" s="8" t="str">
        <f>"000030"</f>
        <v>000030</v>
      </c>
      <c r="K38" s="7">
        <v>43664</v>
      </c>
      <c r="L38" s="8" t="str">
        <f>"000100"</f>
        <v>000100</v>
      </c>
      <c r="M38" s="7">
        <v>43664</v>
      </c>
      <c r="N38" s="8">
        <v>19</v>
      </c>
      <c r="O38" s="8" t="str">
        <f>"004614"</f>
        <v>004614</v>
      </c>
      <c r="P38" s="7">
        <v>43694</v>
      </c>
      <c r="Q38" s="12">
        <v>15.93899</v>
      </c>
      <c r="R38" s="12">
        <v>1.6730100000000001</v>
      </c>
      <c r="S38" s="12">
        <v>14.265980000000001</v>
      </c>
      <c r="T38" s="8">
        <v>163</v>
      </c>
      <c r="U38" s="7">
        <v>43703</v>
      </c>
      <c r="V38" s="8">
        <v>9740181396</v>
      </c>
      <c r="W38" s="11" t="s">
        <v>108</v>
      </c>
      <c r="X38" s="8" t="s">
        <v>109</v>
      </c>
      <c r="Y38" s="11" t="s">
        <v>110</v>
      </c>
      <c r="Z38" s="8" t="s">
        <v>44</v>
      </c>
      <c r="AA38" s="11" t="s">
        <v>45</v>
      </c>
      <c r="AB38" s="12">
        <f t="shared" si="3"/>
        <v>0.1593899</v>
      </c>
    </row>
    <row r="39" spans="1:28" s="4" customFormat="1" ht="13" x14ac:dyDescent="0.3">
      <c r="A39" s="5">
        <v>1886</v>
      </c>
      <c r="B39" s="6" t="s">
        <v>111</v>
      </c>
      <c r="C39" s="7">
        <v>43795</v>
      </c>
      <c r="D39" s="5">
        <v>53</v>
      </c>
      <c r="E39" s="9" t="s">
        <v>46</v>
      </c>
      <c r="F39" s="8" t="s">
        <v>112</v>
      </c>
      <c r="G39" s="9" t="s">
        <v>113</v>
      </c>
      <c r="H39" s="8" t="str">
        <f>"000075"</f>
        <v>000075</v>
      </c>
      <c r="I39" s="7">
        <v>43258</v>
      </c>
      <c r="J39" s="8" t="str">
        <f>"000018"</f>
        <v>000018</v>
      </c>
      <c r="K39" s="7">
        <v>43258</v>
      </c>
      <c r="L39" s="8" t="str">
        <f>"000085"</f>
        <v>000085</v>
      </c>
      <c r="M39" s="7">
        <v>43258</v>
      </c>
      <c r="N39" s="8">
        <v>17</v>
      </c>
      <c r="O39" s="8" t="str">
        <f>"006261"</f>
        <v>006261</v>
      </c>
      <c r="P39" s="7">
        <v>43783</v>
      </c>
      <c r="Q39" s="10">
        <v>9.9788099999999993</v>
      </c>
      <c r="R39" s="10">
        <v>0.76137999999999995</v>
      </c>
      <c r="S39" s="10">
        <v>9.2174300000000002</v>
      </c>
      <c r="T39" s="8">
        <v>13</v>
      </c>
      <c r="U39" s="7">
        <v>43795</v>
      </c>
      <c r="V39" s="8">
        <v>9481420706</v>
      </c>
      <c r="W39" s="9" t="s">
        <v>114</v>
      </c>
      <c r="X39" s="8" t="s">
        <v>32</v>
      </c>
      <c r="Y39" s="9" t="s">
        <v>33</v>
      </c>
      <c r="Z39" s="8" t="s">
        <v>44</v>
      </c>
      <c r="AA39" s="9" t="s">
        <v>45</v>
      </c>
      <c r="AB39" s="10">
        <v>9.9788099999999991E-2</v>
      </c>
    </row>
    <row r="40" spans="1:28" s="4" customFormat="1" ht="13" x14ac:dyDescent="0.3">
      <c r="A40" s="5">
        <v>1887</v>
      </c>
      <c r="B40" s="6" t="s">
        <v>115</v>
      </c>
      <c r="C40" s="7">
        <v>43816</v>
      </c>
      <c r="D40" s="5">
        <v>53</v>
      </c>
      <c r="E40" s="9" t="s">
        <v>46</v>
      </c>
      <c r="F40" s="8" t="s">
        <v>116</v>
      </c>
      <c r="G40" s="9" t="s">
        <v>117</v>
      </c>
      <c r="H40" s="8" t="str">
        <f>"000380"</f>
        <v>000380</v>
      </c>
      <c r="I40" s="7">
        <v>43519</v>
      </c>
      <c r="J40" s="8" t="str">
        <f>"000044"</f>
        <v>000044</v>
      </c>
      <c r="K40" s="7">
        <v>43752</v>
      </c>
      <c r="L40" s="8" t="str">
        <f>"000144"</f>
        <v>000144</v>
      </c>
      <c r="M40" s="7">
        <v>43753</v>
      </c>
      <c r="N40" s="8">
        <v>19</v>
      </c>
      <c r="O40" s="8" t="str">
        <f>"006774"</f>
        <v>006774</v>
      </c>
      <c r="P40" s="7">
        <v>43811</v>
      </c>
      <c r="Q40" s="10">
        <v>8.8591899999999999</v>
      </c>
      <c r="R40" s="10">
        <v>0.81545999999999996</v>
      </c>
      <c r="S40" s="10">
        <v>8.04373</v>
      </c>
      <c r="T40" s="8">
        <v>13</v>
      </c>
      <c r="U40" s="7">
        <v>43816</v>
      </c>
      <c r="V40" s="8">
        <v>9845485047</v>
      </c>
      <c r="W40" s="9" t="s">
        <v>78</v>
      </c>
      <c r="X40" s="8" t="s">
        <v>118</v>
      </c>
      <c r="Y40" s="9" t="s">
        <v>119</v>
      </c>
      <c r="Z40" s="8" t="s">
        <v>44</v>
      </c>
      <c r="AA40" s="9" t="s">
        <v>45</v>
      </c>
      <c r="AB40" s="10">
        <v>8.8591900000000001E-2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2020-01-28T11:49:59Z</dcterms:modified>
</cp:coreProperties>
</file>