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6" i="1" l="1"/>
  <c r="O26" i="1"/>
  <c r="L26" i="1"/>
  <c r="J26" i="1"/>
  <c r="H26" i="1"/>
  <c r="AB25" i="1"/>
  <c r="O25" i="1"/>
  <c r="L25" i="1"/>
  <c r="J25" i="1"/>
  <c r="H25" i="1"/>
  <c r="AB24" i="1"/>
  <c r="O24" i="1"/>
  <c r="L24" i="1"/>
  <c r="J24" i="1"/>
  <c r="H24" i="1"/>
  <c r="AB23" i="1"/>
  <c r="O23" i="1"/>
  <c r="L23" i="1"/>
  <c r="J23" i="1"/>
  <c r="H23" i="1"/>
  <c r="AB22" i="1"/>
  <c r="O22" i="1"/>
  <c r="L22" i="1"/>
  <c r="J22" i="1"/>
  <c r="H22" i="1"/>
  <c r="AB21" i="1"/>
  <c r="O21" i="1"/>
  <c r="L21" i="1"/>
  <c r="J21" i="1"/>
  <c r="H21" i="1"/>
  <c r="AB20" i="1"/>
  <c r="O20" i="1"/>
  <c r="L20" i="1"/>
  <c r="J20" i="1"/>
  <c r="H20" i="1"/>
  <c r="AB19" i="1"/>
  <c r="O19" i="1"/>
  <c r="L19" i="1"/>
  <c r="J19" i="1"/>
  <c r="H19" i="1"/>
  <c r="AB18" i="1"/>
  <c r="O18" i="1"/>
  <c r="L18" i="1"/>
  <c r="J18" i="1"/>
  <c r="H18" i="1"/>
  <c r="O17" i="1"/>
  <c r="L17" i="1"/>
  <c r="J17" i="1"/>
  <c r="H17" i="1"/>
  <c r="O16" i="1"/>
  <c r="L16" i="1"/>
  <c r="J16" i="1"/>
  <c r="H16" i="1"/>
  <c r="O15" i="1"/>
  <c r="L15" i="1"/>
  <c r="J15" i="1"/>
  <c r="H15" i="1"/>
  <c r="O14" i="1"/>
  <c r="L14" i="1"/>
  <c r="J14" i="1"/>
  <c r="H14" i="1"/>
  <c r="AB13" i="1"/>
  <c r="O13" i="1"/>
  <c r="L13" i="1"/>
  <c r="J13" i="1"/>
  <c r="H13" i="1"/>
  <c r="AB12" i="1"/>
  <c r="O12" i="1"/>
  <c r="L12" i="1"/>
  <c r="J12" i="1"/>
  <c r="H12" i="1"/>
  <c r="AB11" i="1"/>
  <c r="O11" i="1"/>
  <c r="L11" i="1"/>
  <c r="J11" i="1"/>
  <c r="H11" i="1"/>
  <c r="AB10" i="1"/>
  <c r="O10" i="1"/>
  <c r="L10" i="1"/>
  <c r="J10" i="1"/>
  <c r="H10" i="1"/>
  <c r="AB9" i="1"/>
  <c r="O9" i="1"/>
  <c r="L9" i="1"/>
  <c r="J9" i="1"/>
  <c r="H9" i="1"/>
  <c r="AB8" i="1"/>
  <c r="O8" i="1"/>
  <c r="L8" i="1"/>
  <c r="J8" i="1"/>
  <c r="H8" i="1"/>
  <c r="AB7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<sst xmlns="http://schemas.openxmlformats.org/spreadsheetml/2006/main" count="253" uniqueCount="128">
  <si>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</si>
  <si>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</si>
  <si>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</si>
  <si>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</si>
  <si>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</si>
  <si>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</si>
  <si>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</si>
  <si>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</si>
  <si>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</si>
  <si>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</si>
  <si>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</si>
  <si>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</si>
  <si>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</si>
  <si>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</si>
  <si>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</si>
  <si>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</si>
  <si>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</si>
  <si>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</si>
  <si>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</si>
  <si>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</si>
  <si>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</si>
  <si>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</si>
  <si>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</si>
  <si>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</si>
  <si>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</si>
  <si>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</si>
  <si>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</si>
  <si>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</si>
  <si>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</si>
  <si>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P0300</t>
  </si>
  <si>
    <t>M and R to Street Lights - Replacement of Burnt Bulbs etc. (Package)</t>
  </si>
  <si>
    <t>June</t>
  </si>
  <si>
    <t>P1771</t>
  </si>
  <si>
    <t>Zone Works - POW Works</t>
  </si>
  <si>
    <t>May</t>
  </si>
  <si>
    <t>P3296</t>
  </si>
  <si>
    <t>14th Finance Commission Works - Road and Footpath Maintenance</t>
  </si>
  <si>
    <t>KRIDL</t>
  </si>
  <si>
    <t>P3110</t>
  </si>
  <si>
    <t>14th Finance Commission Grant Works</t>
  </si>
  <si>
    <t>P0190</t>
  </si>
  <si>
    <t>Works sanctioned by Hon Mayor</t>
  </si>
  <si>
    <t>P3291</t>
  </si>
  <si>
    <t>14th Fin  -Maintenance of Cremotorium, Burial Grounds</t>
  </si>
  <si>
    <t>P3295</t>
  </si>
  <si>
    <t>14th Finance Commission Works - UGD Works</t>
  </si>
  <si>
    <t>ddo365</t>
  </si>
  <si>
    <t xml:space="preserve"> Executive Engineer Electrical Mahadevapura Zone</t>
  </si>
  <si>
    <t>ddo362</t>
  </si>
  <si>
    <t xml:space="preserve"> Assistant Executive Engineer K R Pura Mahadevapura Zone</t>
  </si>
  <si>
    <t>V.H. Rangaswamy</t>
  </si>
  <si>
    <t>P3089</t>
  </si>
  <si>
    <t>Special Development works in 7 CMC and 1 TMC area in BBMP</t>
  </si>
  <si>
    <t>Devasandra</t>
  </si>
  <si>
    <t>055-16-000029</t>
  </si>
  <si>
    <t>Construction of Indoor Stadium at B.Narayanapura in Devasandra ward No.55</t>
  </si>
  <si>
    <t xml:space="preserve">Sri G M Nandakumar </t>
  </si>
  <si>
    <t>055-17-000031</t>
  </si>
  <si>
    <t>Improvements to roads and drains in Sanjainagara layout (Pilwan House) of Devasandra ward no 55</t>
  </si>
  <si>
    <t>Abhishek .C</t>
  </si>
  <si>
    <t>055-17-000025</t>
  </si>
  <si>
    <t>Providing CC Drain to 3rd 4th and 6th cross road in Adi Masjed area in Devasandra ward 55</t>
  </si>
  <si>
    <t>Sri T. Giriraj</t>
  </si>
  <si>
    <t>055-17-000023</t>
  </si>
  <si>
    <t>Improvements roads and drain in 10th cross 11th cross 15th cross and main road from 15th cross to Dead End  in Devasandra ward no 55</t>
  </si>
  <si>
    <t>Sri K N SRINIVASA</t>
  </si>
  <si>
    <t>055-17-000045</t>
  </si>
  <si>
    <t>Engagement of Gangman and Hiring of Tractor Tippers for cleaning and Maintenance of road side drains and other cleaning works in  works in ward no 55</t>
  </si>
  <si>
    <t>055-17-000019</t>
  </si>
  <si>
    <t>Repairs to Cuverts and drain in Devasandra ward No 55</t>
  </si>
  <si>
    <t>Sri Raghupathi</t>
  </si>
  <si>
    <t>055-17-000018</t>
  </si>
  <si>
    <t>Resetting of drain in Devasandra ward No 55</t>
  </si>
  <si>
    <t>Sri M Raghupathi</t>
  </si>
  <si>
    <t>055-17-000042</t>
  </si>
  <si>
    <t xml:space="preserve">Providing drinking water worksin Ward No 55 in K.R.Puram Division </t>
  </si>
  <si>
    <t>055-19-000008</t>
  </si>
  <si>
    <t>Roads and Footpath Maintenance Works in ward no 55</t>
  </si>
  <si>
    <t>B.M Raghupathy</t>
  </si>
  <si>
    <t>055-19-000003</t>
  </si>
  <si>
    <t>Maintenance of Burrial Ground and Office Maintenance Works in ward no 55</t>
  </si>
  <si>
    <t>B.M Raghutpathi</t>
  </si>
  <si>
    <t>055-19-000007</t>
  </si>
  <si>
    <t>Providing UGD Works in ward no 55</t>
  </si>
  <si>
    <t>055-16-000001</t>
  </si>
  <si>
    <t>Operation and maintanance of street light fittings in ward no 55 Devasandra Mahadevapura Zone M10</t>
  </si>
  <si>
    <t>Sri Krishna Electricals</t>
  </si>
  <si>
    <t>055-16-000031</t>
  </si>
  <si>
    <t>Improvements o drain and road at Bheemaiah layout in Devasandra ward 55</t>
  </si>
  <si>
    <t>KRIDL)</t>
  </si>
  <si>
    <t>055-16-000032</t>
  </si>
  <si>
    <t>Construction of drain at Nethravathi layout (SEATAPATHI HOUSE) in Devasandra ward 55</t>
  </si>
  <si>
    <t>July</t>
  </si>
  <si>
    <t>055-17-000015</t>
  </si>
  <si>
    <t>Improvements to Taluk Office road (Diesel Loco Shed) in K.R.Pura Devasandra in Ward No.55</t>
  </si>
  <si>
    <t>Sri Thimmegowda Rayeegowda Patanahalli</t>
  </si>
  <si>
    <t>P3158</t>
  </si>
  <si>
    <t>SIP Infrastructure Project works</t>
  </si>
  <si>
    <t>August</t>
  </si>
  <si>
    <t>055-11-000040</t>
  </si>
  <si>
    <t xml:space="preserve">Setting up and operation of Nisurgruna Bio-gas plant for Bio degredable waste of 5MT capacity based on Bhabha Atomic Research centre technology in ward no 55, K R Puram Market, Devasandra </t>
  </si>
  <si>
    <t>M/s Ashoka Biogreen Pvt Ltd</t>
  </si>
  <si>
    <t>P2200</t>
  </si>
  <si>
    <t>Works to be taken up under 13th Finance Commission</t>
  </si>
  <si>
    <t>ddo326</t>
  </si>
  <si>
    <t xml:space="preserve"> Executive Engineer SWM 1 Central Zone</t>
  </si>
  <si>
    <t>055-19-000004</t>
  </si>
  <si>
    <t>Maintenance of Community Property works in ward no 55</t>
  </si>
  <si>
    <t xml:space="preserve">Rathan Yadav R </t>
  </si>
  <si>
    <t>P3292</t>
  </si>
  <si>
    <t>14th Finance Commission Works - Community Property Maintenance (including Parks)</t>
  </si>
  <si>
    <t>September</t>
  </si>
  <si>
    <t>055-17-000020</t>
  </si>
  <si>
    <t>Repairs and improvement to BBMP office Building in ward 55</t>
  </si>
  <si>
    <t xml:space="preserve">Sri Naveen D R </t>
  </si>
  <si>
    <t>055-19-000006</t>
  </si>
  <si>
    <t>Public Toilet Maintenance Works in ward no 55</t>
  </si>
  <si>
    <t>Hanumanthaiah</t>
  </si>
  <si>
    <t>P3294</t>
  </si>
  <si>
    <t>14th Finance Commission Works - General Public ToiletandSeptage Maintenance</t>
  </si>
  <si>
    <t>055-17-000027</t>
  </si>
  <si>
    <t>Improvements Roads and drain in Ramulu Temple opposite Road and Surronding Area at B Narayanapura in Devasandra ward no 55</t>
  </si>
  <si>
    <t>Sri K N Srinivasa</t>
  </si>
  <si>
    <t>055-17-000026</t>
  </si>
  <si>
    <t>Improvements roads and drain in 6th Main road and surrounding area at B Narayanapura in Devasandra ward no 55</t>
  </si>
  <si>
    <t xml:space="preserve">Sri K N SRINIVASA </t>
  </si>
  <si>
    <t>055-17-000028</t>
  </si>
  <si>
    <t>Improvements to Drain from Govt Urdu school to Littlle Bhoom Main Road in Devasandra ward no 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</si>
</sst>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6"/>
  <sheetViews>
    <sheetView tabSelected="1" workbookViewId="0">
      <selection activeCell="A2" sqref="A2:XFD26"/>
    </sheetView>
  </sheetViews>
  <sheetFormatPr defaultRowHeight="14.5" x14ac:dyDescent="0.35"/>
  <cols>
    <col min="1" max="1" width="5" bestFit="1" customWidth="1"/>
    <col min="2" max="2" width="6.26953125" bestFit="1" customWidth="1"/>
    <col min="3" max="3" width="9.54296875" bestFit="1" customWidth="1"/>
    <col min="5" max="5" width="10.3632812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s="4" customFormat="1" ht="13" x14ac:dyDescent="0.3">
      <c r="A2" s="5">
        <v>1938</v>
      </c>
      <c r="B2" s="6" t="s">
        <v>28</v>
      </c>
      <c r="C2" s="7">
        <v>43571</v>
      </c>
      <c r="D2" s="8">
        <v>55</v>
      </c>
      <c r="E2" s="9" t="s">
        <v>53</v>
      </c>
      <c r="F2" s="8" t="s">
        <v>54</v>
      </c>
      <c r="G2" s="9" t="s">
        <v>55</v>
      </c>
      <c r="H2" s="8" t="str">
        <f>"0053"</f>
        <v>0053</v>
      </c>
      <c r="I2" s="7">
        <v>1</v>
      </c>
      <c r="J2" s="8" t="str">
        <f>"000140"</f>
        <v>000140</v>
      </c>
      <c r="K2" s="7">
        <v>43481</v>
      </c>
      <c r="L2" s="8" t="str">
        <f>"000348"</f>
        <v>000348</v>
      </c>
      <c r="M2" s="7">
        <v>43484</v>
      </c>
      <c r="N2" s="8">
        <v>16</v>
      </c>
      <c r="O2" s="8" t="str">
        <f>"000537"</f>
        <v>000537</v>
      </c>
      <c r="P2" s="7">
        <v>43569</v>
      </c>
      <c r="Q2" s="10">
        <v>5.39039</v>
      </c>
      <c r="R2" s="10">
        <v>0.24257000000000001</v>
      </c>
      <c r="S2" s="10">
        <v>5.1478200000000003</v>
      </c>
      <c r="T2" s="8">
        <v>18</v>
      </c>
      <c r="U2" s="7">
        <v>43571</v>
      </c>
      <c r="V2" s="8">
        <v>0</v>
      </c>
      <c r="W2" s="9" t="s">
        <v>56</v>
      </c>
      <c r="X2" s="8" t="s">
        <v>51</v>
      </c>
      <c r="Y2" s="9" t="s">
        <v>52</v>
      </c>
      <c r="Z2" s="8" t="s">
        <v>48</v>
      </c>
      <c r="AA2" s="9" t="s">
        <v>49</v>
      </c>
      <c r="AB2" s="10">
        <f t="shared" ref="AB2:AB13" si="0">Q2/100</f>
        <v>5.3903899999999998E-2</v>
      </c>
    </row>
    <row r="3" spans="1:28" s="4" customFormat="1" ht="13" x14ac:dyDescent="0.3">
      <c r="A3" s="5">
        <v>1939</v>
      </c>
      <c r="B3" s="6" t="s">
        <v>34</v>
      </c>
      <c r="C3" s="7">
        <v>43591</v>
      </c>
      <c r="D3" s="8">
        <v>55</v>
      </c>
      <c r="E3" s="9" t="s">
        <v>53</v>
      </c>
      <c r="F3" s="8" t="s">
        <v>68</v>
      </c>
      <c r="G3" s="9" t="s">
        <v>69</v>
      </c>
      <c r="H3" s="8" t="str">
        <f>"000013"</f>
        <v>000013</v>
      </c>
      <c r="I3" s="7">
        <v>42935</v>
      </c>
      <c r="J3" s="8" t="str">
        <f>"000010"</f>
        <v>000010</v>
      </c>
      <c r="K3" s="7">
        <v>42935</v>
      </c>
      <c r="L3" s="8" t="str">
        <f>"000013"</f>
        <v>000013</v>
      </c>
      <c r="M3" s="7">
        <v>42935</v>
      </c>
      <c r="N3" s="8">
        <v>17</v>
      </c>
      <c r="O3" s="8" t="str">
        <f>"001209"</f>
        <v>001209</v>
      </c>
      <c r="P3" s="7">
        <v>43582</v>
      </c>
      <c r="Q3" s="10">
        <v>10.39625</v>
      </c>
      <c r="R3" s="10">
        <v>1.32043</v>
      </c>
      <c r="S3" s="10">
        <v>9.0758200000000002</v>
      </c>
      <c r="T3" s="8">
        <v>37</v>
      </c>
      <c r="U3" s="7">
        <v>43591</v>
      </c>
      <c r="V3" s="8">
        <v>9964422119</v>
      </c>
      <c r="W3" s="9" t="s">
        <v>70</v>
      </c>
      <c r="X3" s="8" t="s">
        <v>32</v>
      </c>
      <c r="Y3" s="9" t="s">
        <v>33</v>
      </c>
      <c r="Z3" s="8" t="s">
        <v>48</v>
      </c>
      <c r="AA3" s="9" t="s">
        <v>49</v>
      </c>
      <c r="AB3" s="10">
        <f t="shared" si="0"/>
        <v>0.1039625</v>
      </c>
    </row>
    <row r="4" spans="1:28" s="4" customFormat="1" ht="13" x14ac:dyDescent="0.3">
      <c r="A4" s="5">
        <v>1940</v>
      </c>
      <c r="B4" s="6" t="s">
        <v>34</v>
      </c>
      <c r="C4" s="7">
        <v>43591</v>
      </c>
      <c r="D4" s="8">
        <v>55</v>
      </c>
      <c r="E4" s="9" t="s">
        <v>53</v>
      </c>
      <c r="F4" s="8" t="s">
        <v>71</v>
      </c>
      <c r="G4" s="9" t="s">
        <v>72</v>
      </c>
      <c r="H4" s="8" t="str">
        <f>"000014"</f>
        <v>000014</v>
      </c>
      <c r="I4" s="7">
        <v>42935</v>
      </c>
      <c r="J4" s="8" t="str">
        <f>"000011"</f>
        <v>000011</v>
      </c>
      <c r="K4" s="7">
        <v>42935</v>
      </c>
      <c r="L4" s="8" t="str">
        <f>"000014"</f>
        <v>000014</v>
      </c>
      <c r="M4" s="7">
        <v>42935</v>
      </c>
      <c r="N4" s="8">
        <v>17</v>
      </c>
      <c r="O4" s="8" t="str">
        <f>"001210"</f>
        <v>001210</v>
      </c>
      <c r="P4" s="7">
        <v>43582</v>
      </c>
      <c r="Q4" s="10">
        <v>9.9311000000000007</v>
      </c>
      <c r="R4" s="10">
        <v>1.21147</v>
      </c>
      <c r="S4" s="10">
        <v>8.7196300000000004</v>
      </c>
      <c r="T4" s="8">
        <v>37</v>
      </c>
      <c r="U4" s="7">
        <v>43591</v>
      </c>
      <c r="V4" s="8">
        <v>9964422119</v>
      </c>
      <c r="W4" s="9" t="s">
        <v>73</v>
      </c>
      <c r="X4" s="8" t="s">
        <v>32</v>
      </c>
      <c r="Y4" s="9" t="s">
        <v>33</v>
      </c>
      <c r="Z4" s="8" t="s">
        <v>48</v>
      </c>
      <c r="AA4" s="9" t="s">
        <v>49</v>
      </c>
      <c r="AB4" s="10">
        <f t="shared" si="0"/>
        <v>9.931100000000001E-2</v>
      </c>
    </row>
    <row r="5" spans="1:28" s="4" customFormat="1" ht="13" x14ac:dyDescent="0.3">
      <c r="A5" s="5">
        <v>1941</v>
      </c>
      <c r="B5" s="6" t="s">
        <v>34</v>
      </c>
      <c r="C5" s="7">
        <v>43598</v>
      </c>
      <c r="D5" s="8">
        <v>55</v>
      </c>
      <c r="E5" s="9" t="s">
        <v>53</v>
      </c>
      <c r="F5" s="8" t="s">
        <v>74</v>
      </c>
      <c r="G5" s="9" t="s">
        <v>75</v>
      </c>
      <c r="H5" s="8" t="str">
        <f>"000079"</f>
        <v>000079</v>
      </c>
      <c r="I5" s="7">
        <v>43422</v>
      </c>
      <c r="J5" s="8" t="str">
        <f>"000179"</f>
        <v>000179</v>
      </c>
      <c r="K5" s="7">
        <v>43553</v>
      </c>
      <c r="L5" s="8" t="str">
        <f>"000443"</f>
        <v>000443</v>
      </c>
      <c r="M5" s="7">
        <v>43553</v>
      </c>
      <c r="N5" s="8">
        <v>17</v>
      </c>
      <c r="O5" s="8" t="str">
        <f>"001419"</f>
        <v>001419</v>
      </c>
      <c r="P5" s="7">
        <v>43595</v>
      </c>
      <c r="Q5" s="10">
        <v>12.630879999999999</v>
      </c>
      <c r="R5" s="10">
        <v>1.34314</v>
      </c>
      <c r="S5" s="10">
        <v>11.287739999999999</v>
      </c>
      <c r="T5" s="8">
        <v>41</v>
      </c>
      <c r="U5" s="7">
        <v>43598</v>
      </c>
      <c r="V5" s="8">
        <v>0</v>
      </c>
      <c r="W5" s="9" t="s">
        <v>37</v>
      </c>
      <c r="X5" s="8" t="s">
        <v>38</v>
      </c>
      <c r="Y5" s="9" t="s">
        <v>39</v>
      </c>
      <c r="Z5" s="8" t="s">
        <v>48</v>
      </c>
      <c r="AA5" s="9" t="s">
        <v>49</v>
      </c>
      <c r="AB5" s="10">
        <f t="shared" si="0"/>
        <v>0.1263088</v>
      </c>
    </row>
    <row r="6" spans="1:28" s="4" customFormat="1" ht="13" x14ac:dyDescent="0.3">
      <c r="A6" s="5">
        <v>1942</v>
      </c>
      <c r="B6" s="6" t="s">
        <v>34</v>
      </c>
      <c r="C6" s="7">
        <v>43598</v>
      </c>
      <c r="D6" s="8">
        <v>55</v>
      </c>
      <c r="E6" s="9" t="s">
        <v>53</v>
      </c>
      <c r="F6" s="8" t="s">
        <v>76</v>
      </c>
      <c r="G6" s="9" t="s">
        <v>77</v>
      </c>
      <c r="H6" s="8" t="str">
        <f>"000347"</f>
        <v>000347</v>
      </c>
      <c r="I6" s="7">
        <v>43511</v>
      </c>
      <c r="J6" s="8" t="str">
        <f>"000187"</f>
        <v>000187</v>
      </c>
      <c r="K6" s="7">
        <v>43555</v>
      </c>
      <c r="L6" s="8" t="str">
        <f>"000457"</f>
        <v>000457</v>
      </c>
      <c r="M6" s="7">
        <v>43555</v>
      </c>
      <c r="N6" s="8">
        <v>19</v>
      </c>
      <c r="O6" s="8" t="str">
        <f>"001425"</f>
        <v>001425</v>
      </c>
      <c r="P6" s="7">
        <v>43595</v>
      </c>
      <c r="Q6" s="10">
        <v>15.81373</v>
      </c>
      <c r="R6" s="10">
        <v>1.7165999999999999</v>
      </c>
      <c r="S6" s="10">
        <v>14.09713</v>
      </c>
      <c r="T6" s="8">
        <v>41</v>
      </c>
      <c r="U6" s="7">
        <v>43598</v>
      </c>
      <c r="V6" s="8">
        <v>9964422119</v>
      </c>
      <c r="W6" s="9" t="s">
        <v>78</v>
      </c>
      <c r="X6" s="8" t="s">
        <v>35</v>
      </c>
      <c r="Y6" s="9" t="s">
        <v>36</v>
      </c>
      <c r="Z6" s="8" t="s">
        <v>48</v>
      </c>
      <c r="AA6" s="9" t="s">
        <v>49</v>
      </c>
      <c r="AB6" s="10">
        <f t="shared" si="0"/>
        <v>0.15813730000000001</v>
      </c>
    </row>
    <row r="7" spans="1:28" s="4" customFormat="1" ht="13" x14ac:dyDescent="0.3">
      <c r="A7" s="5">
        <v>1943</v>
      </c>
      <c r="B7" s="6" t="s">
        <v>34</v>
      </c>
      <c r="C7" s="7">
        <v>43598</v>
      </c>
      <c r="D7" s="8">
        <v>55</v>
      </c>
      <c r="E7" s="9" t="s">
        <v>53</v>
      </c>
      <c r="F7" s="8" t="s">
        <v>79</v>
      </c>
      <c r="G7" s="9" t="s">
        <v>80</v>
      </c>
      <c r="H7" s="8" t="str">
        <f>"000375"</f>
        <v>000375</v>
      </c>
      <c r="I7" s="7">
        <v>43518</v>
      </c>
      <c r="J7" s="8" t="str">
        <f>"000186"</f>
        <v>000186</v>
      </c>
      <c r="K7" s="7">
        <v>43555</v>
      </c>
      <c r="L7" s="8" t="str">
        <f>"000456"</f>
        <v>000456</v>
      </c>
      <c r="M7" s="7">
        <v>43555</v>
      </c>
      <c r="N7" s="8">
        <v>19</v>
      </c>
      <c r="O7" s="8" t="str">
        <f>"001426"</f>
        <v>001426</v>
      </c>
      <c r="P7" s="7">
        <v>43595</v>
      </c>
      <c r="Q7" s="10">
        <v>5.2724299999999999</v>
      </c>
      <c r="R7" s="10">
        <v>0.55288000000000004</v>
      </c>
      <c r="S7" s="10">
        <v>4.7195499999999999</v>
      </c>
      <c r="T7" s="8">
        <v>41</v>
      </c>
      <c r="U7" s="7">
        <v>43598</v>
      </c>
      <c r="V7" s="8">
        <v>9845485047</v>
      </c>
      <c r="W7" s="9" t="s">
        <v>81</v>
      </c>
      <c r="X7" s="8" t="s">
        <v>42</v>
      </c>
      <c r="Y7" s="9" t="s">
        <v>43</v>
      </c>
      <c r="Z7" s="8" t="s">
        <v>48</v>
      </c>
      <c r="AA7" s="9" t="s">
        <v>49</v>
      </c>
      <c r="AB7" s="10">
        <f t="shared" si="0"/>
        <v>5.2724300000000002E-2</v>
      </c>
    </row>
    <row r="8" spans="1:28" s="4" customFormat="1" ht="13" x14ac:dyDescent="0.3">
      <c r="A8" s="5">
        <v>1944</v>
      </c>
      <c r="B8" s="6" t="s">
        <v>34</v>
      </c>
      <c r="C8" s="7">
        <v>43606</v>
      </c>
      <c r="D8" s="8">
        <v>55</v>
      </c>
      <c r="E8" s="9" t="s">
        <v>53</v>
      </c>
      <c r="F8" s="8" t="s">
        <v>82</v>
      </c>
      <c r="G8" s="9" t="s">
        <v>83</v>
      </c>
      <c r="H8" s="8" t="str">
        <f>"000346"</f>
        <v>000346</v>
      </c>
      <c r="I8" s="7">
        <v>43511</v>
      </c>
      <c r="J8" s="8" t="str">
        <f>"000001"</f>
        <v>000001</v>
      </c>
      <c r="K8" s="7">
        <v>43575</v>
      </c>
      <c r="L8" s="8" t="str">
        <f>"000005"</f>
        <v>000005</v>
      </c>
      <c r="M8" s="7">
        <v>43575</v>
      </c>
      <c r="N8" s="8">
        <v>19</v>
      </c>
      <c r="O8" s="8" t="str">
        <f>"001772"</f>
        <v>001772</v>
      </c>
      <c r="P8" s="7">
        <v>43603</v>
      </c>
      <c r="Q8" s="10">
        <v>15.85641</v>
      </c>
      <c r="R8" s="10">
        <v>1.7437800000000001</v>
      </c>
      <c r="S8" s="10">
        <v>14.112629999999999</v>
      </c>
      <c r="T8" s="8">
        <v>53</v>
      </c>
      <c r="U8" s="7">
        <v>43606</v>
      </c>
      <c r="V8" s="8">
        <v>9964422119</v>
      </c>
      <c r="W8" s="9" t="s">
        <v>78</v>
      </c>
      <c r="X8" s="8" t="s">
        <v>44</v>
      </c>
      <c r="Y8" s="9" t="s">
        <v>45</v>
      </c>
      <c r="Z8" s="8" t="s">
        <v>48</v>
      </c>
      <c r="AA8" s="9" t="s">
        <v>49</v>
      </c>
      <c r="AB8" s="10">
        <f t="shared" si="0"/>
        <v>0.15856410000000001</v>
      </c>
    </row>
    <row r="9" spans="1:28" s="4" customFormat="1" ht="13" x14ac:dyDescent="0.3">
      <c r="A9" s="5">
        <v>1945</v>
      </c>
      <c r="B9" s="6" t="s">
        <v>34</v>
      </c>
      <c r="C9" s="7">
        <v>43606</v>
      </c>
      <c r="D9" s="8">
        <v>55</v>
      </c>
      <c r="E9" s="9" t="s">
        <v>53</v>
      </c>
      <c r="F9" s="8" t="s">
        <v>84</v>
      </c>
      <c r="G9" s="9" t="s">
        <v>85</v>
      </c>
      <c r="H9" s="8" t="str">
        <f>"000003"</f>
        <v>000003</v>
      </c>
      <c r="I9" s="7">
        <v>43025</v>
      </c>
      <c r="J9" s="8" t="str">
        <f>"000007"</f>
        <v>000007</v>
      </c>
      <c r="K9" s="7">
        <v>42825</v>
      </c>
      <c r="L9" s="8" t="str">
        <f>"000007"</f>
        <v>000007</v>
      </c>
      <c r="M9" s="7">
        <v>42825</v>
      </c>
      <c r="N9" s="8">
        <v>16</v>
      </c>
      <c r="O9" s="8" t="str">
        <f>""</f>
        <v/>
      </c>
      <c r="P9" s="7"/>
      <c r="Q9" s="10">
        <v>4.0432300000000003</v>
      </c>
      <c r="R9" s="10">
        <v>0.49942999999999999</v>
      </c>
      <c r="S9" s="10">
        <v>3.5438000000000001</v>
      </c>
      <c r="T9" s="8">
        <v>55</v>
      </c>
      <c r="U9" s="7">
        <v>43606</v>
      </c>
      <c r="V9" s="8">
        <v>9036610599</v>
      </c>
      <c r="W9" s="9" t="s">
        <v>86</v>
      </c>
      <c r="X9" s="8" t="s">
        <v>29</v>
      </c>
      <c r="Y9" s="9" t="s">
        <v>30</v>
      </c>
      <c r="Z9" s="8" t="s">
        <v>46</v>
      </c>
      <c r="AA9" s="9" t="s">
        <v>47</v>
      </c>
      <c r="AB9" s="10">
        <f t="shared" si="0"/>
        <v>4.0432300000000004E-2</v>
      </c>
    </row>
    <row r="10" spans="1:28" s="4" customFormat="1" ht="13" x14ac:dyDescent="0.3">
      <c r="A10" s="5">
        <v>1946</v>
      </c>
      <c r="B10" s="6" t="s">
        <v>34</v>
      </c>
      <c r="C10" s="7">
        <v>43606</v>
      </c>
      <c r="D10" s="8">
        <v>55</v>
      </c>
      <c r="E10" s="9" t="s">
        <v>53</v>
      </c>
      <c r="F10" s="8" t="s">
        <v>84</v>
      </c>
      <c r="G10" s="9" t="s">
        <v>85</v>
      </c>
      <c r="H10" s="8" t="str">
        <f>"000003"</f>
        <v>000003</v>
      </c>
      <c r="I10" s="7">
        <v>43025</v>
      </c>
      <c r="J10" s="8" t="str">
        <f>"000007"</f>
        <v>000007</v>
      </c>
      <c r="K10" s="7">
        <v>42825</v>
      </c>
      <c r="L10" s="8" t="str">
        <f>"000007"</f>
        <v>000007</v>
      </c>
      <c r="M10" s="7">
        <v>42825</v>
      </c>
      <c r="N10" s="8">
        <v>16</v>
      </c>
      <c r="O10" s="8" t="str">
        <f>""</f>
        <v/>
      </c>
      <c r="P10" s="7"/>
      <c r="Q10" s="10">
        <v>2.4258600000000001</v>
      </c>
      <c r="R10" s="10">
        <v>0.30626999999999999</v>
      </c>
      <c r="S10" s="10">
        <v>2.1195900000000001</v>
      </c>
      <c r="T10" s="8">
        <v>55</v>
      </c>
      <c r="U10" s="7">
        <v>43606</v>
      </c>
      <c r="V10" s="8">
        <v>9036610599</v>
      </c>
      <c r="W10" s="9" t="s">
        <v>86</v>
      </c>
      <c r="X10" s="8" t="s">
        <v>29</v>
      </c>
      <c r="Y10" s="9" t="s">
        <v>30</v>
      </c>
      <c r="Z10" s="8" t="s">
        <v>46</v>
      </c>
      <c r="AA10" s="9" t="s">
        <v>47</v>
      </c>
      <c r="AB10" s="10">
        <f t="shared" si="0"/>
        <v>2.4258600000000002E-2</v>
      </c>
    </row>
    <row r="11" spans="1:28" s="4" customFormat="1" ht="13" x14ac:dyDescent="0.3">
      <c r="A11" s="5">
        <v>1947</v>
      </c>
      <c r="B11" s="6" t="s">
        <v>34</v>
      </c>
      <c r="C11" s="7">
        <v>43606</v>
      </c>
      <c r="D11" s="8">
        <v>55</v>
      </c>
      <c r="E11" s="9" t="s">
        <v>53</v>
      </c>
      <c r="F11" s="8" t="s">
        <v>84</v>
      </c>
      <c r="G11" s="9" t="s">
        <v>85</v>
      </c>
      <c r="H11" s="8" t="str">
        <f>"000003"</f>
        <v>000003</v>
      </c>
      <c r="I11" s="7">
        <v>43025</v>
      </c>
      <c r="J11" s="8" t="str">
        <f>"000007"</f>
        <v>000007</v>
      </c>
      <c r="K11" s="7">
        <v>42825</v>
      </c>
      <c r="L11" s="8" t="str">
        <f>"000007"</f>
        <v>000007</v>
      </c>
      <c r="M11" s="7">
        <v>42825</v>
      </c>
      <c r="N11" s="8">
        <v>16</v>
      </c>
      <c r="O11" s="8" t="str">
        <f>""</f>
        <v/>
      </c>
      <c r="P11" s="7"/>
      <c r="Q11" s="10">
        <v>4.8517400000000004</v>
      </c>
      <c r="R11" s="10">
        <v>0.60975000000000001</v>
      </c>
      <c r="S11" s="10">
        <v>4.2419900000000004</v>
      </c>
      <c r="T11" s="8">
        <v>55</v>
      </c>
      <c r="U11" s="7">
        <v>43606</v>
      </c>
      <c r="V11" s="8">
        <v>9036610599</v>
      </c>
      <c r="W11" s="9" t="s">
        <v>86</v>
      </c>
      <c r="X11" s="8" t="s">
        <v>29</v>
      </c>
      <c r="Y11" s="9" t="s">
        <v>30</v>
      </c>
      <c r="Z11" s="8" t="s">
        <v>46</v>
      </c>
      <c r="AA11" s="9" t="s">
        <v>47</v>
      </c>
      <c r="AB11" s="10">
        <f t="shared" si="0"/>
        <v>4.8517400000000002E-2</v>
      </c>
    </row>
    <row r="12" spans="1:28" s="4" customFormat="1" ht="13" x14ac:dyDescent="0.3">
      <c r="A12" s="5">
        <v>1948</v>
      </c>
      <c r="B12" s="6" t="s">
        <v>34</v>
      </c>
      <c r="C12" s="7">
        <v>43609</v>
      </c>
      <c r="D12" s="8">
        <v>55</v>
      </c>
      <c r="E12" s="9" t="s">
        <v>53</v>
      </c>
      <c r="F12" s="8" t="s">
        <v>87</v>
      </c>
      <c r="G12" s="9" t="s">
        <v>88</v>
      </c>
      <c r="H12" s="8" t="str">
        <f>"000096"</f>
        <v>000096</v>
      </c>
      <c r="I12" s="7">
        <v>43191</v>
      </c>
      <c r="J12" s="8" t="str">
        <f>"000071"</f>
        <v>000071</v>
      </c>
      <c r="K12" s="7">
        <v>43039</v>
      </c>
      <c r="L12" s="8" t="str">
        <f>"000095"</f>
        <v>000095</v>
      </c>
      <c r="M12" s="7">
        <v>43039</v>
      </c>
      <c r="N12" s="8">
        <v>16</v>
      </c>
      <c r="O12" s="8" t="str">
        <f>"001979"</f>
        <v>001979</v>
      </c>
      <c r="P12" s="7">
        <v>43607</v>
      </c>
      <c r="Q12" s="10">
        <v>19.556519999999999</v>
      </c>
      <c r="R12" s="10">
        <v>2.7184400000000002</v>
      </c>
      <c r="S12" s="10">
        <v>16.838080000000001</v>
      </c>
      <c r="T12" s="8">
        <v>57</v>
      </c>
      <c r="U12" s="7">
        <v>43609</v>
      </c>
      <c r="V12" s="8">
        <v>0</v>
      </c>
      <c r="W12" s="9" t="s">
        <v>89</v>
      </c>
      <c r="X12" s="8" t="s">
        <v>40</v>
      </c>
      <c r="Y12" s="9" t="s">
        <v>41</v>
      </c>
      <c r="Z12" s="8" t="s">
        <v>48</v>
      </c>
      <c r="AA12" s="9" t="s">
        <v>49</v>
      </c>
      <c r="AB12" s="10">
        <f t="shared" si="0"/>
        <v>0.19556519999999999</v>
      </c>
    </row>
    <row r="13" spans="1:28" s="4" customFormat="1" ht="13" x14ac:dyDescent="0.3">
      <c r="A13" s="5">
        <v>1949</v>
      </c>
      <c r="B13" s="6" t="s">
        <v>34</v>
      </c>
      <c r="C13" s="7">
        <v>43609</v>
      </c>
      <c r="D13" s="8">
        <v>55</v>
      </c>
      <c r="E13" s="9" t="s">
        <v>53</v>
      </c>
      <c r="F13" s="8" t="s">
        <v>90</v>
      </c>
      <c r="G13" s="9" t="s">
        <v>91</v>
      </c>
      <c r="H13" s="8" t="str">
        <f>"000094"</f>
        <v>000094</v>
      </c>
      <c r="I13" s="7">
        <v>43191</v>
      </c>
      <c r="J13" s="8" t="str">
        <f>"000072"</f>
        <v>000072</v>
      </c>
      <c r="K13" s="7">
        <v>43039</v>
      </c>
      <c r="L13" s="8" t="str">
        <f>"000096"</f>
        <v>000096</v>
      </c>
      <c r="M13" s="7">
        <v>43039</v>
      </c>
      <c r="N13" s="8">
        <v>16</v>
      </c>
      <c r="O13" s="8" t="str">
        <f>"001980"</f>
        <v>001980</v>
      </c>
      <c r="P13" s="7">
        <v>43607</v>
      </c>
      <c r="Q13" s="10">
        <v>23.823910000000001</v>
      </c>
      <c r="R13" s="10">
        <v>3.31636</v>
      </c>
      <c r="S13" s="10">
        <v>20.507549999999998</v>
      </c>
      <c r="T13" s="8">
        <v>57</v>
      </c>
      <c r="U13" s="7">
        <v>43609</v>
      </c>
      <c r="V13" s="8">
        <v>0</v>
      </c>
      <c r="W13" s="9" t="s">
        <v>37</v>
      </c>
      <c r="X13" s="8" t="s">
        <v>40</v>
      </c>
      <c r="Y13" s="9" t="s">
        <v>41</v>
      </c>
      <c r="Z13" s="8" t="s">
        <v>48</v>
      </c>
      <c r="AA13" s="9" t="s">
        <v>49</v>
      </c>
      <c r="AB13" s="10">
        <f t="shared" si="0"/>
        <v>0.23823910000000001</v>
      </c>
    </row>
    <row r="14" spans="1:28" s="4" customFormat="1" ht="13" x14ac:dyDescent="0.3">
      <c r="A14" s="5">
        <v>1950</v>
      </c>
      <c r="B14" s="6" t="s">
        <v>31</v>
      </c>
      <c r="C14" s="7">
        <v>43628</v>
      </c>
      <c r="D14" s="8">
        <v>55</v>
      </c>
      <c r="E14" s="9" t="s">
        <v>53</v>
      </c>
      <c r="F14" s="8" t="s">
        <v>57</v>
      </c>
      <c r="G14" s="9" t="s">
        <v>58</v>
      </c>
      <c r="H14" s="8" t="str">
        <f>"000152"</f>
        <v>000152</v>
      </c>
      <c r="I14" s="7">
        <v>43095</v>
      </c>
      <c r="J14" s="8" t="str">
        <f>"000088"</f>
        <v>000088</v>
      </c>
      <c r="K14" s="7">
        <v>43095</v>
      </c>
      <c r="L14" s="8" t="str">
        <f>"000139"</f>
        <v>000139</v>
      </c>
      <c r="M14" s="7">
        <v>43095</v>
      </c>
      <c r="N14" s="8">
        <v>17</v>
      </c>
      <c r="O14" s="8" t="str">
        <f>"002603"</f>
        <v>002603</v>
      </c>
      <c r="P14" s="7">
        <v>43627</v>
      </c>
      <c r="Q14" s="10">
        <v>7.1336700000000004</v>
      </c>
      <c r="R14" s="10">
        <v>0.83877000000000002</v>
      </c>
      <c r="S14" s="10">
        <v>6.2949000000000002</v>
      </c>
      <c r="T14" s="8">
        <v>76</v>
      </c>
      <c r="U14" s="7">
        <v>43628</v>
      </c>
      <c r="V14" s="8">
        <v>9972232340</v>
      </c>
      <c r="W14" s="9" t="s">
        <v>59</v>
      </c>
      <c r="X14" s="8" t="s">
        <v>32</v>
      </c>
      <c r="Y14" s="9" t="s">
        <v>33</v>
      </c>
      <c r="Z14" s="8" t="s">
        <v>48</v>
      </c>
      <c r="AA14" s="9" t="s">
        <v>49</v>
      </c>
      <c r="AB14" s="10">
        <v>7.1336700000000003E-2</v>
      </c>
    </row>
    <row r="15" spans="1:28" s="4" customFormat="1" ht="13" x14ac:dyDescent="0.3">
      <c r="A15" s="5">
        <v>1951</v>
      </c>
      <c r="B15" s="6" t="s">
        <v>31</v>
      </c>
      <c r="C15" s="7">
        <v>43628</v>
      </c>
      <c r="D15" s="8">
        <v>55</v>
      </c>
      <c r="E15" s="9" t="s">
        <v>53</v>
      </c>
      <c r="F15" s="8" t="s">
        <v>60</v>
      </c>
      <c r="G15" s="9" t="s">
        <v>61</v>
      </c>
      <c r="H15" s="8" t="str">
        <f>"000008"</f>
        <v>000008</v>
      </c>
      <c r="I15" s="7">
        <v>42835</v>
      </c>
      <c r="J15" s="8" t="str">
        <f>"000086"</f>
        <v>000086</v>
      </c>
      <c r="K15" s="7">
        <v>43095</v>
      </c>
      <c r="L15" s="8" t="str">
        <f>"000140"</f>
        <v>000140</v>
      </c>
      <c r="M15" s="7">
        <v>43096</v>
      </c>
      <c r="N15" s="8">
        <v>17</v>
      </c>
      <c r="O15" s="8" t="str">
        <f>"002604"</f>
        <v>002604</v>
      </c>
      <c r="P15" s="7">
        <v>43627</v>
      </c>
      <c r="Q15" s="10">
        <v>13.434609999999999</v>
      </c>
      <c r="R15" s="10">
        <v>1.55525</v>
      </c>
      <c r="S15" s="10">
        <v>11.87936</v>
      </c>
      <c r="T15" s="8">
        <v>76</v>
      </c>
      <c r="U15" s="7">
        <v>43628</v>
      </c>
      <c r="V15" s="8">
        <v>0</v>
      </c>
      <c r="W15" s="9" t="s">
        <v>62</v>
      </c>
      <c r="X15" s="8" t="s">
        <v>32</v>
      </c>
      <c r="Y15" s="9" t="s">
        <v>33</v>
      </c>
      <c r="Z15" s="8" t="s">
        <v>48</v>
      </c>
      <c r="AA15" s="9" t="s">
        <v>49</v>
      </c>
      <c r="AB15" s="10">
        <v>0.1343461</v>
      </c>
    </row>
    <row r="16" spans="1:28" s="4" customFormat="1" ht="13" x14ac:dyDescent="0.3">
      <c r="A16" s="5">
        <v>1952</v>
      </c>
      <c r="B16" s="6" t="s">
        <v>31</v>
      </c>
      <c r="C16" s="7">
        <v>43628</v>
      </c>
      <c r="D16" s="8">
        <v>55</v>
      </c>
      <c r="E16" s="9" t="s">
        <v>53</v>
      </c>
      <c r="F16" s="8" t="s">
        <v>63</v>
      </c>
      <c r="G16" s="9" t="s">
        <v>64</v>
      </c>
      <c r="H16" s="8" t="str">
        <f>"000099"</f>
        <v>000099</v>
      </c>
      <c r="I16" s="7">
        <v>42982</v>
      </c>
      <c r="J16" s="8" t="str">
        <f>"000087"</f>
        <v>000087</v>
      </c>
      <c r="K16" s="7">
        <v>43095</v>
      </c>
      <c r="L16" s="8" t="str">
        <f>"000141"</f>
        <v>000141</v>
      </c>
      <c r="M16" s="7">
        <v>43096</v>
      </c>
      <c r="N16" s="8">
        <v>17</v>
      </c>
      <c r="O16" s="8" t="str">
        <f>"002605"</f>
        <v>002605</v>
      </c>
      <c r="P16" s="7">
        <v>43627</v>
      </c>
      <c r="Q16" s="10">
        <v>31.017050000000001</v>
      </c>
      <c r="R16" s="10">
        <v>3.7095400000000001</v>
      </c>
      <c r="S16" s="10">
        <v>27.307510000000001</v>
      </c>
      <c r="T16" s="8">
        <v>76</v>
      </c>
      <c r="U16" s="7">
        <v>43628</v>
      </c>
      <c r="V16" s="8">
        <v>0</v>
      </c>
      <c r="W16" s="9" t="s">
        <v>65</v>
      </c>
      <c r="X16" s="8" t="s">
        <v>32</v>
      </c>
      <c r="Y16" s="9" t="s">
        <v>33</v>
      </c>
      <c r="Z16" s="8" t="s">
        <v>48</v>
      </c>
      <c r="AA16" s="9" t="s">
        <v>49</v>
      </c>
      <c r="AB16" s="10">
        <v>0.31017050000000002</v>
      </c>
    </row>
    <row r="17" spans="1:28" s="4" customFormat="1" ht="13" x14ac:dyDescent="0.3">
      <c r="A17" s="5">
        <v>1953</v>
      </c>
      <c r="B17" s="6" t="s">
        <v>31</v>
      </c>
      <c r="C17" s="7">
        <v>43641</v>
      </c>
      <c r="D17" s="8">
        <v>55</v>
      </c>
      <c r="E17" s="9" t="s">
        <v>53</v>
      </c>
      <c r="F17" s="8" t="s">
        <v>66</v>
      </c>
      <c r="G17" s="9" t="s">
        <v>67</v>
      </c>
      <c r="H17" s="8" t="str">
        <f>"000138"</f>
        <v>000138</v>
      </c>
      <c r="I17" s="7">
        <v>43420</v>
      </c>
      <c r="J17" s="8" t="str">
        <f>"000002"</f>
        <v>000002</v>
      </c>
      <c r="K17" s="7">
        <v>43593</v>
      </c>
      <c r="L17" s="8" t="str">
        <f>"000011"</f>
        <v>000011</v>
      </c>
      <c r="M17" s="7">
        <v>43593</v>
      </c>
      <c r="N17" s="8">
        <v>17</v>
      </c>
      <c r="O17" s="8" t="str">
        <f>"002840"</f>
        <v>002840</v>
      </c>
      <c r="P17" s="7">
        <v>43635</v>
      </c>
      <c r="Q17" s="10">
        <v>5.4241999999999999</v>
      </c>
      <c r="R17" s="10">
        <v>0.38673999999999997</v>
      </c>
      <c r="S17" s="10">
        <v>5.0374600000000003</v>
      </c>
      <c r="T17" s="8">
        <v>93</v>
      </c>
      <c r="U17" s="7">
        <v>43641</v>
      </c>
      <c r="V17" s="8">
        <v>8123319006</v>
      </c>
      <c r="W17" s="9" t="s">
        <v>50</v>
      </c>
      <c r="X17" s="8" t="s">
        <v>38</v>
      </c>
      <c r="Y17" s="9" t="s">
        <v>39</v>
      </c>
      <c r="Z17" s="8" t="s">
        <v>48</v>
      </c>
      <c r="AA17" s="9" t="s">
        <v>49</v>
      </c>
      <c r="AB17" s="10">
        <v>5.4241999999999999E-2</v>
      </c>
    </row>
    <row r="18" spans="1:28" s="4" customFormat="1" ht="13" x14ac:dyDescent="0.3">
      <c r="A18" s="5">
        <v>1954</v>
      </c>
      <c r="B18" s="6" t="s">
        <v>92</v>
      </c>
      <c r="C18" s="7">
        <v>43647</v>
      </c>
      <c r="D18" s="8">
        <v>55</v>
      </c>
      <c r="E18" s="9" t="s">
        <v>53</v>
      </c>
      <c r="F18" s="8" t="s">
        <v>93</v>
      </c>
      <c r="G18" s="11" t="s">
        <v>94</v>
      </c>
      <c r="H18" s="8" t="str">
        <f>"000028"</f>
        <v>000028</v>
      </c>
      <c r="I18" s="7">
        <v>43628</v>
      </c>
      <c r="J18" s="8" t="str">
        <f>"000019"</f>
        <v>000019</v>
      </c>
      <c r="K18" s="7">
        <v>43628</v>
      </c>
      <c r="L18" s="8" t="str">
        <f>"000052"</f>
        <v>000052</v>
      </c>
      <c r="M18" s="7">
        <v>43628</v>
      </c>
      <c r="N18" s="8">
        <v>17</v>
      </c>
      <c r="O18" s="8" t="str">
        <f>"003246"</f>
        <v>003246</v>
      </c>
      <c r="P18" s="7">
        <v>43644</v>
      </c>
      <c r="Q18" s="12">
        <v>60.800130000000003</v>
      </c>
      <c r="R18" s="12">
        <v>3.9912299999999998</v>
      </c>
      <c r="S18" s="12">
        <v>56.808900000000001</v>
      </c>
      <c r="T18" s="8">
        <v>101</v>
      </c>
      <c r="U18" s="7">
        <v>43647</v>
      </c>
      <c r="V18" s="8">
        <v>0</v>
      </c>
      <c r="W18" s="11" t="s">
        <v>95</v>
      </c>
      <c r="X18" s="8" t="s">
        <v>96</v>
      </c>
      <c r="Y18" s="11" t="s">
        <v>97</v>
      </c>
      <c r="Z18" s="8" t="s">
        <v>48</v>
      </c>
      <c r="AA18" s="11" t="s">
        <v>49</v>
      </c>
      <c r="AB18" s="12">
        <f t="shared" ref="AB18:AB26" si="1">Q18/100</f>
        <v>0.60800130000000008</v>
      </c>
    </row>
    <row r="19" spans="1:28" s="4" customFormat="1" ht="13" x14ac:dyDescent="0.3">
      <c r="A19" s="5">
        <v>1955</v>
      </c>
      <c r="B19" s="6" t="s">
        <v>98</v>
      </c>
      <c r="C19" s="7">
        <v>43685</v>
      </c>
      <c r="D19" s="8">
        <v>55</v>
      </c>
      <c r="E19" s="9" t="s">
        <v>53</v>
      </c>
      <c r="F19" s="8" t="s">
        <v>84</v>
      </c>
      <c r="G19" s="11" t="s">
        <v>85</v>
      </c>
      <c r="H19" s="8" t="str">
        <f>"000003"</f>
        <v>000003</v>
      </c>
      <c r="I19" s="7">
        <v>43025</v>
      </c>
      <c r="J19" s="8" t="str">
        <f>"000007"</f>
        <v>000007</v>
      </c>
      <c r="K19" s="7">
        <v>42825</v>
      </c>
      <c r="L19" s="8" t="str">
        <f>"000007"</f>
        <v>000007</v>
      </c>
      <c r="M19" s="7">
        <v>42825</v>
      </c>
      <c r="N19" s="8">
        <v>16</v>
      </c>
      <c r="O19" s="8" t="str">
        <f>""</f>
        <v/>
      </c>
      <c r="P19" s="8"/>
      <c r="Q19" s="12">
        <v>4.8517400000000004</v>
      </c>
      <c r="R19" s="12">
        <v>0.59313000000000005</v>
      </c>
      <c r="S19" s="12">
        <v>4.25861</v>
      </c>
      <c r="T19" s="8">
        <v>149</v>
      </c>
      <c r="U19" s="7">
        <v>43685</v>
      </c>
      <c r="V19" s="8">
        <v>9036610599</v>
      </c>
      <c r="W19" s="11" t="s">
        <v>86</v>
      </c>
      <c r="X19" s="8" t="s">
        <v>29</v>
      </c>
      <c r="Y19" s="11" t="s">
        <v>30</v>
      </c>
      <c r="Z19" s="8" t="s">
        <v>46</v>
      </c>
      <c r="AA19" s="11" t="s">
        <v>47</v>
      </c>
      <c r="AB19" s="12">
        <f t="shared" si="1"/>
        <v>4.8517400000000002E-2</v>
      </c>
    </row>
    <row r="20" spans="1:28" s="4" customFormat="1" ht="13" x14ac:dyDescent="0.3">
      <c r="A20" s="5">
        <v>1956</v>
      </c>
      <c r="B20" s="6" t="s">
        <v>98</v>
      </c>
      <c r="C20" s="7">
        <v>43697</v>
      </c>
      <c r="D20" s="8">
        <v>55</v>
      </c>
      <c r="E20" s="9" t="s">
        <v>53</v>
      </c>
      <c r="F20" s="8" t="s">
        <v>99</v>
      </c>
      <c r="G20" s="11" t="s">
        <v>100</v>
      </c>
      <c r="H20" s="8" t="str">
        <f>"000011"</f>
        <v>000011</v>
      </c>
      <c r="I20" s="7">
        <v>43627</v>
      </c>
      <c r="J20" s="8" t="str">
        <f>"000052"</f>
        <v>000052</v>
      </c>
      <c r="K20" s="7">
        <v>43627</v>
      </c>
      <c r="L20" s="8" t="str">
        <f>"000052"</f>
        <v>000052</v>
      </c>
      <c r="M20" s="7">
        <v>43627</v>
      </c>
      <c r="N20" s="8">
        <v>11</v>
      </c>
      <c r="O20" s="8" t="str">
        <f>"004572"</f>
        <v>004572</v>
      </c>
      <c r="P20" s="7">
        <v>43694</v>
      </c>
      <c r="Q20" s="12">
        <v>11.85</v>
      </c>
      <c r="R20" s="12">
        <v>0.60435000000000005</v>
      </c>
      <c r="S20" s="12">
        <v>11.245649999999999</v>
      </c>
      <c r="T20" s="8">
        <v>160</v>
      </c>
      <c r="U20" s="7">
        <v>43697</v>
      </c>
      <c r="V20" s="8">
        <v>9686660565</v>
      </c>
      <c r="W20" s="11" t="s">
        <v>101</v>
      </c>
      <c r="X20" s="8" t="s">
        <v>102</v>
      </c>
      <c r="Y20" s="11" t="s">
        <v>103</v>
      </c>
      <c r="Z20" s="8" t="s">
        <v>104</v>
      </c>
      <c r="AA20" s="11" t="s">
        <v>105</v>
      </c>
      <c r="AB20" s="12">
        <f t="shared" si="1"/>
        <v>0.11849999999999999</v>
      </c>
    </row>
    <row r="21" spans="1:28" s="4" customFormat="1" ht="13" x14ac:dyDescent="0.3">
      <c r="A21" s="5">
        <v>1957</v>
      </c>
      <c r="B21" s="6" t="s">
        <v>98</v>
      </c>
      <c r="C21" s="7">
        <v>43703</v>
      </c>
      <c r="D21" s="8">
        <v>55</v>
      </c>
      <c r="E21" s="9" t="s">
        <v>53</v>
      </c>
      <c r="F21" s="8" t="s">
        <v>106</v>
      </c>
      <c r="G21" s="11" t="s">
        <v>107</v>
      </c>
      <c r="H21" s="8" t="str">
        <f>"000367"</f>
        <v>000367</v>
      </c>
      <c r="I21" s="7">
        <v>43518</v>
      </c>
      <c r="J21" s="8" t="str">
        <f>"000029"</f>
        <v>000029</v>
      </c>
      <c r="K21" s="7">
        <v>43664</v>
      </c>
      <c r="L21" s="8" t="str">
        <f>"000099"</f>
        <v>000099</v>
      </c>
      <c r="M21" s="7">
        <v>43664</v>
      </c>
      <c r="N21" s="8">
        <v>19</v>
      </c>
      <c r="O21" s="8" t="str">
        <f>"004612"</f>
        <v>004612</v>
      </c>
      <c r="P21" s="7">
        <v>43694</v>
      </c>
      <c r="Q21" s="12">
        <v>5.3467599999999997</v>
      </c>
      <c r="R21" s="12">
        <v>0.57362000000000002</v>
      </c>
      <c r="S21" s="12">
        <v>4.7731399999999997</v>
      </c>
      <c r="T21" s="8">
        <v>163</v>
      </c>
      <c r="U21" s="7">
        <v>43703</v>
      </c>
      <c r="V21" s="8">
        <v>9845485047</v>
      </c>
      <c r="W21" s="11" t="s">
        <v>108</v>
      </c>
      <c r="X21" s="8" t="s">
        <v>109</v>
      </c>
      <c r="Y21" s="11" t="s">
        <v>110</v>
      </c>
      <c r="Z21" s="8" t="s">
        <v>48</v>
      </c>
      <c r="AA21" s="11" t="s">
        <v>49</v>
      </c>
      <c r="AB21" s="12">
        <f t="shared" si="1"/>
        <v>5.3467599999999997E-2</v>
      </c>
    </row>
    <row r="22" spans="1:28" s="4" customFormat="1" ht="13" x14ac:dyDescent="0.3">
      <c r="A22" s="5">
        <v>1958</v>
      </c>
      <c r="B22" s="6" t="s">
        <v>111</v>
      </c>
      <c r="C22" s="7">
        <v>43714</v>
      </c>
      <c r="D22" s="8">
        <v>55</v>
      </c>
      <c r="E22" s="9" t="s">
        <v>53</v>
      </c>
      <c r="F22" s="8" t="s">
        <v>112</v>
      </c>
      <c r="G22" s="11" t="s">
        <v>113</v>
      </c>
      <c r="H22" s="8" t="str">
        <f>"000169"</f>
        <v>000169</v>
      </c>
      <c r="I22" s="7">
        <v>42816</v>
      </c>
      <c r="J22" s="8" t="str">
        <f>"000133"</f>
        <v>000133</v>
      </c>
      <c r="K22" s="7">
        <v>43190</v>
      </c>
      <c r="L22" s="8" t="str">
        <f>"000280"</f>
        <v>000280</v>
      </c>
      <c r="M22" s="7">
        <v>43190</v>
      </c>
      <c r="N22" s="8">
        <v>17</v>
      </c>
      <c r="O22" s="8" t="str">
        <f>"004872"</f>
        <v>004872</v>
      </c>
      <c r="P22" s="7">
        <v>43707</v>
      </c>
      <c r="Q22" s="12">
        <v>7.9687099999999997</v>
      </c>
      <c r="R22" s="12">
        <v>0.75407000000000002</v>
      </c>
      <c r="S22" s="12">
        <v>7.2146400000000002</v>
      </c>
      <c r="T22" s="8">
        <v>175</v>
      </c>
      <c r="U22" s="7">
        <v>43714</v>
      </c>
      <c r="V22" s="8">
        <v>0</v>
      </c>
      <c r="W22" s="11" t="s">
        <v>114</v>
      </c>
      <c r="X22" s="8" t="s">
        <v>32</v>
      </c>
      <c r="Y22" s="11" t="s">
        <v>33</v>
      </c>
      <c r="Z22" s="8" t="s">
        <v>48</v>
      </c>
      <c r="AA22" s="11" t="s">
        <v>49</v>
      </c>
      <c r="AB22" s="12">
        <f t="shared" si="1"/>
        <v>7.9687099999999997E-2</v>
      </c>
    </row>
    <row r="23" spans="1:28" s="4" customFormat="1" ht="13" x14ac:dyDescent="0.3">
      <c r="A23" s="5">
        <v>1959</v>
      </c>
      <c r="B23" s="6" t="s">
        <v>111</v>
      </c>
      <c r="C23" s="7">
        <v>43717</v>
      </c>
      <c r="D23" s="8">
        <v>55</v>
      </c>
      <c r="E23" s="9" t="s">
        <v>53</v>
      </c>
      <c r="F23" s="8" t="s">
        <v>115</v>
      </c>
      <c r="G23" s="11" t="s">
        <v>116</v>
      </c>
      <c r="H23" s="8" t="str">
        <f>"000362"</f>
        <v>000362</v>
      </c>
      <c r="I23" s="7">
        <v>43518</v>
      </c>
      <c r="J23" s="8" t="str">
        <f>"000028"</f>
        <v>000028</v>
      </c>
      <c r="K23" s="7">
        <v>43664</v>
      </c>
      <c r="L23" s="8" t="str">
        <f>"000098"</f>
        <v>000098</v>
      </c>
      <c r="M23" s="7">
        <v>43664</v>
      </c>
      <c r="N23" s="8">
        <v>19</v>
      </c>
      <c r="O23" s="8" t="str">
        <f>"004767"</f>
        <v>004767</v>
      </c>
      <c r="P23" s="7">
        <v>43703</v>
      </c>
      <c r="Q23" s="12">
        <v>5.2624300000000002</v>
      </c>
      <c r="R23" s="12">
        <v>0.52807999999999999</v>
      </c>
      <c r="S23" s="12">
        <v>4.7343500000000001</v>
      </c>
      <c r="T23" s="8">
        <v>178</v>
      </c>
      <c r="U23" s="7">
        <v>43717</v>
      </c>
      <c r="V23" s="8">
        <v>9845485047</v>
      </c>
      <c r="W23" s="11" t="s">
        <v>117</v>
      </c>
      <c r="X23" s="8" t="s">
        <v>118</v>
      </c>
      <c r="Y23" s="11" t="s">
        <v>119</v>
      </c>
      <c r="Z23" s="8" t="s">
        <v>48</v>
      </c>
      <c r="AA23" s="11" t="s">
        <v>49</v>
      </c>
      <c r="AB23" s="12">
        <f t="shared" si="1"/>
        <v>5.2624299999999999E-2</v>
      </c>
    </row>
    <row r="24" spans="1:28" s="4" customFormat="1" ht="13" x14ac:dyDescent="0.3">
      <c r="A24" s="5">
        <v>1960</v>
      </c>
      <c r="B24" s="6" t="s">
        <v>111</v>
      </c>
      <c r="C24" s="7">
        <v>43732</v>
      </c>
      <c r="D24" s="8">
        <v>55</v>
      </c>
      <c r="E24" s="9" t="s">
        <v>53</v>
      </c>
      <c r="F24" s="8" t="s">
        <v>120</v>
      </c>
      <c r="G24" s="11" t="s">
        <v>121</v>
      </c>
      <c r="H24" s="8" t="str">
        <f>"000097"</f>
        <v>000097</v>
      </c>
      <c r="I24" s="7">
        <v>42982</v>
      </c>
      <c r="J24" s="8" t="str">
        <f>"000005"</f>
        <v>000005</v>
      </c>
      <c r="K24" s="7">
        <v>43207</v>
      </c>
      <c r="L24" s="8" t="str">
        <f>"000039"</f>
        <v>000039</v>
      </c>
      <c r="M24" s="7">
        <v>43207</v>
      </c>
      <c r="N24" s="8">
        <v>17</v>
      </c>
      <c r="O24" s="8" t="str">
        <f>"005275"</f>
        <v>005275</v>
      </c>
      <c r="P24" s="7">
        <v>43728</v>
      </c>
      <c r="Q24" s="12">
        <v>20.445139999999999</v>
      </c>
      <c r="R24" s="12">
        <v>2.5291999999999999</v>
      </c>
      <c r="S24" s="12">
        <v>17.915939999999999</v>
      </c>
      <c r="T24" s="8">
        <v>199</v>
      </c>
      <c r="U24" s="7">
        <v>43732</v>
      </c>
      <c r="V24" s="8">
        <v>0</v>
      </c>
      <c r="W24" s="11" t="s">
        <v>122</v>
      </c>
      <c r="X24" s="8" t="s">
        <v>32</v>
      </c>
      <c r="Y24" s="11" t="s">
        <v>33</v>
      </c>
      <c r="Z24" s="8" t="s">
        <v>48</v>
      </c>
      <c r="AA24" s="11" t="s">
        <v>49</v>
      </c>
      <c r="AB24" s="12">
        <f t="shared" si="1"/>
        <v>0.20445139999999998</v>
      </c>
    </row>
    <row r="25" spans="1:28" s="4" customFormat="1" ht="13" x14ac:dyDescent="0.3">
      <c r="A25" s="5">
        <v>1961</v>
      </c>
      <c r="B25" s="6" t="s">
        <v>111</v>
      </c>
      <c r="C25" s="7">
        <v>43732</v>
      </c>
      <c r="D25" s="8">
        <v>55</v>
      </c>
      <c r="E25" s="9" t="s">
        <v>53</v>
      </c>
      <c r="F25" s="8" t="s">
        <v>123</v>
      </c>
      <c r="G25" s="11" t="s">
        <v>124</v>
      </c>
      <c r="H25" s="8" t="str">
        <f>"000098"</f>
        <v>000098</v>
      </c>
      <c r="I25" s="7">
        <v>42982</v>
      </c>
      <c r="J25" s="8" t="str">
        <f>"000006"</f>
        <v>000006</v>
      </c>
      <c r="K25" s="7">
        <v>43207</v>
      </c>
      <c r="L25" s="8" t="str">
        <f>"000040"</f>
        <v>000040</v>
      </c>
      <c r="M25" s="7">
        <v>43207</v>
      </c>
      <c r="N25" s="8">
        <v>17</v>
      </c>
      <c r="O25" s="8" t="str">
        <f>"005276"</f>
        <v>005276</v>
      </c>
      <c r="P25" s="7">
        <v>43728</v>
      </c>
      <c r="Q25" s="12">
        <v>26.03209</v>
      </c>
      <c r="R25" s="12">
        <v>3.2915399999999999</v>
      </c>
      <c r="S25" s="12">
        <v>22.740549999999999</v>
      </c>
      <c r="T25" s="8">
        <v>199</v>
      </c>
      <c r="U25" s="7">
        <v>43732</v>
      </c>
      <c r="V25" s="8">
        <v>0</v>
      </c>
      <c r="W25" s="11" t="s">
        <v>125</v>
      </c>
      <c r="X25" s="8" t="s">
        <v>32</v>
      </c>
      <c r="Y25" s="11" t="s">
        <v>33</v>
      </c>
      <c r="Z25" s="8" t="s">
        <v>48</v>
      </c>
      <c r="AA25" s="11" t="s">
        <v>49</v>
      </c>
      <c r="AB25" s="12">
        <f t="shared" si="1"/>
        <v>0.26032090000000002</v>
      </c>
    </row>
    <row r="26" spans="1:28" s="4" customFormat="1" ht="13" x14ac:dyDescent="0.3">
      <c r="A26" s="5">
        <v>1962</v>
      </c>
      <c r="B26" s="6" t="s">
        <v>111</v>
      </c>
      <c r="C26" s="7">
        <v>43732</v>
      </c>
      <c r="D26" s="8">
        <v>55</v>
      </c>
      <c r="E26" s="9" t="s">
        <v>53</v>
      </c>
      <c r="F26" s="8" t="s">
        <v>126</v>
      </c>
      <c r="G26" s="11" t="s">
        <v>127</v>
      </c>
      <c r="H26" s="8" t="str">
        <f>"000094"</f>
        <v>000094</v>
      </c>
      <c r="I26" s="7">
        <v>42978</v>
      </c>
      <c r="J26" s="8" t="str">
        <f>"000007"</f>
        <v>000007</v>
      </c>
      <c r="K26" s="7">
        <v>43207</v>
      </c>
      <c r="L26" s="8" t="str">
        <f>"000041"</f>
        <v>000041</v>
      </c>
      <c r="M26" s="7">
        <v>43207</v>
      </c>
      <c r="N26" s="8">
        <v>17</v>
      </c>
      <c r="O26" s="8" t="str">
        <f>"005277"</f>
        <v>005277</v>
      </c>
      <c r="P26" s="7">
        <v>43728</v>
      </c>
      <c r="Q26" s="12">
        <v>20.682649999999999</v>
      </c>
      <c r="R26" s="12">
        <v>2.5062600000000002</v>
      </c>
      <c r="S26" s="12">
        <v>18.176390000000001</v>
      </c>
      <c r="T26" s="8">
        <v>199</v>
      </c>
      <c r="U26" s="7">
        <v>43732</v>
      </c>
      <c r="V26" s="8">
        <v>0</v>
      </c>
      <c r="W26" s="11" t="s">
        <v>65</v>
      </c>
      <c r="X26" s="8" t="s">
        <v>32</v>
      </c>
      <c r="Y26" s="11" t="s">
        <v>33</v>
      </c>
      <c r="Z26" s="8" t="s">
        <v>48</v>
      </c>
      <c r="AA26" s="11" t="s">
        <v>49</v>
      </c>
      <c r="AB26" s="12">
        <f t="shared" si="1"/>
        <v>0.2068265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2020-01-28T11:50:40Z</dcterms:modified>
</cp:coreProperties>
</file>