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1" l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<sst xmlns="http://schemas.openxmlformats.org/spreadsheetml/2006/main" count="388" uniqueCount="143">
  <si>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</si>
  <si>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</si>
  <si>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</si>
  <si>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</si>
  <si>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</si>
  <si>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</si>
  <si>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</si>
  <si>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</si>
  <si>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</si>
  <si>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</si>
  <si>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</si>
  <si>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</si>
  <si>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</si>
  <si>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</si>
  <si>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</si>
  <si>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</si>
  <si>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</si>
  <si>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</si>
  <si>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</si>
  <si>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</si>
  <si>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</si>
  <si>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</si>
  <si>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</si>
  <si>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</si>
  <si>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</si>
  <si>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</si>
  <si>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</si>
  <si>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</si>
  <si>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</si>
  <si>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</si>
  <si>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</si>
  <si>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</si>
  <si>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</si>
  <si>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</si>
  <si>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</si>
  <si>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P3158</t>
  </si>
  <si>
    <t>SIP Infrastructure Project works</t>
  </si>
  <si>
    <t>P3110</t>
  </si>
  <si>
    <t>14th Finance Commission Grant Works</t>
  </si>
  <si>
    <t>P3165</t>
  </si>
  <si>
    <t>Special Development works in ward No.11, 41, 27, 43, 52, 57 and 9 (each ward Rs.200.00 lakhs)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</si>
  <si>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</si>
  <si>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</si>
  <si>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ddo089</t>
  </si>
  <si>
    <t xml:space="preserve"> Assistant Executive Engineer Electrical East Zone</t>
  </si>
  <si>
    <t>ddo084</t>
  </si>
  <si>
    <t xml:space="preserve"> Assistant Executive Engineer C V Raman Nagar East Zone</t>
  </si>
  <si>
    <t>C V Raman Nagara</t>
  </si>
  <si>
    <t>057-17-000053</t>
  </si>
  <si>
    <t>Comprehensive of Development of Roads and drains in C V Raman Nagar Sub Division Package-1 (4 works)</t>
  </si>
  <si>
    <t>Ramesh thammannagowda</t>
  </si>
  <si>
    <t>057-17-000021</t>
  </si>
  <si>
    <t>Improvements to Road side drains in Maruthi Nagar in Ward No.57</t>
  </si>
  <si>
    <t>KN Srinivasa</t>
  </si>
  <si>
    <t>057-17-000022</t>
  </si>
  <si>
    <t>Improvements to Road side drains at 5th main Road, Mallesh palya in Ward No.57</t>
  </si>
  <si>
    <t>057-16-000001</t>
  </si>
  <si>
    <t>Operation and Maintenance of street lights at Sir C.V.Ramnagara and New Thippasandra area ward nos 57 and 58 Package E22 for one year.</t>
  </si>
  <si>
    <t>M/s.Newtech Engineers</t>
  </si>
  <si>
    <t>057-17-000024</t>
  </si>
  <si>
    <t>Providing cement concrete Road at Ramaswamy layout in Malleshpalya  in Ward No.57</t>
  </si>
  <si>
    <t>A Ashok Reddy</t>
  </si>
  <si>
    <t>057-17-000019</t>
  </si>
  <si>
    <t>Providing Cement Concrete road 5th main to 7th cross 8th cross and 10th cross road in Malleshpalya in ward no 57</t>
  </si>
  <si>
    <t>057-17-000030</t>
  </si>
  <si>
    <t>Providing cement concrete road at I A Main and 7th main road Suddagunte palya in ward no 57</t>
  </si>
  <si>
    <t>P3120</t>
  </si>
  <si>
    <t>Developmental works at ward 47, 57, 63, 66, 68 , 154 and 171, 33, 9,  (Rs.2 Cr each)</t>
  </si>
  <si>
    <t>057-17-000012</t>
  </si>
  <si>
    <t>Providing Cement concrete road at 10th B cross and Cross road of 14th cross Nagavarapalya in ward no 57</t>
  </si>
  <si>
    <t>C Raju</t>
  </si>
  <si>
    <t>057-17-000066</t>
  </si>
  <si>
    <t>Providing Modren Dust Bin in Bangalore City in ward no 57</t>
  </si>
  <si>
    <t>Muthu Vengatraman</t>
  </si>
  <si>
    <t>057-17-000047</t>
  </si>
  <si>
    <t>Construction of drain and culverts at cross roads of Thirumala layout in ward no 57</t>
  </si>
  <si>
    <t>GS Umashankar</t>
  </si>
  <si>
    <t>057-17-000068</t>
  </si>
  <si>
    <t>Engagement of Gangman and Hiring of Tractor Tippers for cleaning and Maintenance of road side drains and other cleaning works in  works in ward no 57</t>
  </si>
  <si>
    <t>KR Srikantha</t>
  </si>
  <si>
    <t>057-17-000040</t>
  </si>
  <si>
    <t>Providing cement concrete road at Byrasandra main road, Near Anjaneya Temple in ward no 57</t>
  </si>
  <si>
    <t>MR Madhusudhan</t>
  </si>
  <si>
    <t>057-17-000031</t>
  </si>
  <si>
    <t>Construction of CC Drain and culvert at 4th cross and 7th cross of 5th main, Suddagunte palya in ward no 57</t>
  </si>
  <si>
    <t>057-17-000028</t>
  </si>
  <si>
    <t>Improvements to side drains at 7th cross, Shanthamma layout in Suddagunte palya in Ward No.57</t>
  </si>
  <si>
    <t>057-17-000037</t>
  </si>
  <si>
    <t>Providing CC Drain to 6th D cross road Kaggadasapura in ward no 57</t>
  </si>
  <si>
    <t>July</t>
  </si>
  <si>
    <t>057-17-000069</t>
  </si>
  <si>
    <t>Providing CC Camera at Garbage Block Spots in ward no 57</t>
  </si>
  <si>
    <t>Srinivasa PR</t>
  </si>
  <si>
    <t>057-17-000036</t>
  </si>
  <si>
    <t>Construction of CC Drain at 8th cross road Kaggadasapura in ward no 57</t>
  </si>
  <si>
    <t>GR Nandish Gowda</t>
  </si>
  <si>
    <t>Developmental works at ward 47, 57, 63, 66, 68 , 154 and 171, 33, 9, (Rs.2 Cr each)</t>
  </si>
  <si>
    <t>057-17-000034</t>
  </si>
  <si>
    <t>Providing cement concrete road and Construction of drain at 10th main Malleshpalya in ward no 57</t>
  </si>
  <si>
    <t>GR Nandhish Gowda</t>
  </si>
  <si>
    <t>057-17-000050</t>
  </si>
  <si>
    <t>Improvements to drain at 1st main road Bhuvaneshwari nagar in ward no 57</t>
  </si>
  <si>
    <t>GR Nandish gowda</t>
  </si>
  <si>
    <t>057-17-000027</t>
  </si>
  <si>
    <t>Improvements to Cross drains and side drains at 19th D cross and 6th B cross in Kaggadasapura in Ward No.57</t>
  </si>
  <si>
    <t>057-17-000023</t>
  </si>
  <si>
    <t>Improvements to Road side drain from Sampangi house to Ganesha Temple at 1st main road, Malleshpalya in Ward No.57</t>
  </si>
  <si>
    <t>August</t>
  </si>
  <si>
    <t>057-17-000016</t>
  </si>
  <si>
    <t>Construction of CC Drain at 2nd main road 2nd cross Suddagunte Palya in ward no 57</t>
  </si>
  <si>
    <t>JV Manjunath Reddy</t>
  </si>
  <si>
    <t>057-17-000032</t>
  </si>
  <si>
    <t>Providing cement concrete road and drain at 5th main 9th cross road, (Vemana Road) in Malleshpalya in ward no 57</t>
  </si>
  <si>
    <t>057-17-000017</t>
  </si>
  <si>
    <t>Construction of CC Drain at 1st A main from Yellamma Temple to 5th cross near Rajkumar Circle Suddagunte palya in ward no 57</t>
  </si>
  <si>
    <t>JV Manjunatha Reddy</t>
  </si>
  <si>
    <t>057-17-000038</t>
  </si>
  <si>
    <t xml:space="preserve">Providing cement concrete road and Construction of drain at 13th C cross Kaggadasapura in ward no 57 </t>
  </si>
  <si>
    <t>057-17-000033</t>
  </si>
  <si>
    <t>Providing cement concrete road and drain at 4th main Malleshpalya in ward no 57</t>
  </si>
  <si>
    <t>057-17-000011</t>
  </si>
  <si>
    <t>Construction of CC Drain at 6th C cross road Kaggadasapura in ward no 57</t>
  </si>
  <si>
    <t>057-17-000018</t>
  </si>
  <si>
    <t>Providing Cement concrete road and drain at 1st main road 3rd H cross and consevancy roads in Mallesh palya at 1 A main and 7th main road Suddaguntepalya om ward no 57</t>
  </si>
  <si>
    <t>September</t>
  </si>
  <si>
    <t>057-17-000045</t>
  </si>
  <si>
    <t>Providing cement concrete to cross roads of Thirumala layout in ward no 57</t>
  </si>
  <si>
    <t>057-17-000048</t>
  </si>
  <si>
    <t>Improvements to road and culverts to 3rd and 1st main road Bhuvaneshwari nagar in ward no 57</t>
  </si>
  <si>
    <t>057-17-000039</t>
  </si>
  <si>
    <t>Providing CC Drain to 6th E cross road Kaggadasapura in ward no 57</t>
  </si>
  <si>
    <t>KR Srikanth</t>
  </si>
  <si>
    <t>October</t>
  </si>
  <si>
    <t>November</t>
  </si>
  <si>
    <t>057-17-000043</t>
  </si>
  <si>
    <t>Improvements to drains at east side of 3rd cross in Road Malleshpalya in ward no 57</t>
  </si>
  <si>
    <t>BR Manjunatha</t>
  </si>
  <si>
    <t>December</t>
  </si>
  <si>
    <t>057-17-000067</t>
  </si>
  <si>
    <t xml:space="preserve">Providing drinking water works in Ward No 57 in C.V.Raman Nagar Division </t>
  </si>
  <si>
    <t>KRIDL</t>
  </si>
  <si>
    <t>057-17-000010</t>
  </si>
  <si>
    <t>Construction of CC Drain at 6th B cross road Kaggadasapura in ward no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</si>
</sst>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abSelected="1" topLeftCell="A40" workbookViewId="0">
      <selection activeCell="A2" sqref="A2:XFD4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4.90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1979</v>
      </c>
      <c r="B2" s="6" t="s">
        <v>28</v>
      </c>
      <c r="C2" s="7">
        <v>43565</v>
      </c>
      <c r="D2" s="8">
        <v>57</v>
      </c>
      <c r="E2" s="9" t="s">
        <v>47</v>
      </c>
      <c r="F2" s="8" t="s">
        <v>48</v>
      </c>
      <c r="G2" s="9" t="s">
        <v>49</v>
      </c>
      <c r="H2" s="8" t="str">
        <f>"000013"</f>
        <v>000013</v>
      </c>
      <c r="I2" s="7">
        <v>42992</v>
      </c>
      <c r="J2" s="8" t="str">
        <f>"000133"</f>
        <v>000133</v>
      </c>
      <c r="K2" s="7">
        <v>43474</v>
      </c>
      <c r="L2" s="8" t="str">
        <f>"000192"</f>
        <v>000192</v>
      </c>
      <c r="M2" s="7">
        <v>43474</v>
      </c>
      <c r="N2" s="8">
        <v>17</v>
      </c>
      <c r="O2" s="8" t="str">
        <f>"000225"</f>
        <v>000225</v>
      </c>
      <c r="P2" s="7">
        <v>43564</v>
      </c>
      <c r="Q2" s="10">
        <v>134.24074999999999</v>
      </c>
      <c r="R2" s="10">
        <v>8.7735199999999995</v>
      </c>
      <c r="S2" s="10">
        <v>125.46723</v>
      </c>
      <c r="T2" s="8">
        <v>9</v>
      </c>
      <c r="U2" s="7">
        <v>43565</v>
      </c>
      <c r="V2" s="8">
        <v>123456789</v>
      </c>
      <c r="W2" s="9" t="s">
        <v>50</v>
      </c>
      <c r="X2" s="8" t="s">
        <v>35</v>
      </c>
      <c r="Y2" s="9" t="s">
        <v>36</v>
      </c>
      <c r="Z2" s="8" t="s">
        <v>45</v>
      </c>
      <c r="AA2" s="9" t="s">
        <v>46</v>
      </c>
      <c r="AB2" s="10">
        <f t="shared" ref="AB2:AB11" si="0">Q2/100</f>
        <v>1.3424075</v>
      </c>
    </row>
    <row r="3" spans="1:28" s="4" customFormat="1" ht="13" x14ac:dyDescent="0.3">
      <c r="A3" s="5">
        <v>1980</v>
      </c>
      <c r="B3" s="6" t="s">
        <v>28</v>
      </c>
      <c r="C3" s="7">
        <v>43566</v>
      </c>
      <c r="D3" s="8">
        <v>57</v>
      </c>
      <c r="E3" s="9" t="s">
        <v>47</v>
      </c>
      <c r="F3" s="8" t="s">
        <v>51</v>
      </c>
      <c r="G3" s="9" t="s">
        <v>52</v>
      </c>
      <c r="H3" s="8" t="str">
        <f>"000126"</f>
        <v>000126</v>
      </c>
      <c r="I3" s="7">
        <v>42817</v>
      </c>
      <c r="J3" s="8" t="str">
        <f>"000027"</f>
        <v>000027</v>
      </c>
      <c r="K3" s="7">
        <v>42916</v>
      </c>
      <c r="L3" s="8" t="str">
        <f>"000027"</f>
        <v>000027</v>
      </c>
      <c r="M3" s="7">
        <v>42916</v>
      </c>
      <c r="N3" s="8">
        <v>17</v>
      </c>
      <c r="O3" s="8" t="str">
        <f>"000139"</f>
        <v>000139</v>
      </c>
      <c r="P3" s="7">
        <v>43563</v>
      </c>
      <c r="Q3" s="10">
        <v>18.871400000000001</v>
      </c>
      <c r="R3" s="10">
        <v>2.2713999999999999</v>
      </c>
      <c r="S3" s="10">
        <v>16.600000000000001</v>
      </c>
      <c r="T3" s="8">
        <v>12</v>
      </c>
      <c r="U3" s="7">
        <v>43566</v>
      </c>
      <c r="V3" s="8">
        <v>123456789</v>
      </c>
      <c r="W3" s="9" t="s">
        <v>53</v>
      </c>
      <c r="X3" s="8" t="s">
        <v>32</v>
      </c>
      <c r="Y3" s="9" t="s">
        <v>33</v>
      </c>
      <c r="Z3" s="8" t="s">
        <v>45</v>
      </c>
      <c r="AA3" s="9" t="s">
        <v>46</v>
      </c>
      <c r="AB3" s="10">
        <f t="shared" si="0"/>
        <v>0.18871400000000002</v>
      </c>
    </row>
    <row r="4" spans="1:28" s="4" customFormat="1" ht="13" x14ac:dyDescent="0.3">
      <c r="A4" s="5">
        <v>1981</v>
      </c>
      <c r="B4" s="6" t="s">
        <v>28</v>
      </c>
      <c r="C4" s="7">
        <v>43566</v>
      </c>
      <c r="D4" s="8">
        <v>57</v>
      </c>
      <c r="E4" s="9" t="s">
        <v>47</v>
      </c>
      <c r="F4" s="8" t="s">
        <v>54</v>
      </c>
      <c r="G4" s="9" t="s">
        <v>55</v>
      </c>
      <c r="H4" s="8" t="str">
        <f>"000127"</f>
        <v>000127</v>
      </c>
      <c r="I4" s="7">
        <v>42817</v>
      </c>
      <c r="J4" s="8" t="str">
        <f>"000030"</f>
        <v>000030</v>
      </c>
      <c r="K4" s="7">
        <v>42916</v>
      </c>
      <c r="L4" s="8" t="str">
        <f>"000030"</f>
        <v>000030</v>
      </c>
      <c r="M4" s="7">
        <v>42916</v>
      </c>
      <c r="N4" s="8">
        <v>17</v>
      </c>
      <c r="O4" s="8" t="str">
        <f>"000140"</f>
        <v>000140</v>
      </c>
      <c r="P4" s="7">
        <v>43563</v>
      </c>
      <c r="Q4" s="10">
        <v>18.857769999999999</v>
      </c>
      <c r="R4" s="10">
        <v>2.2677700000000001</v>
      </c>
      <c r="S4" s="10">
        <v>16.59</v>
      </c>
      <c r="T4" s="8">
        <v>12</v>
      </c>
      <c r="U4" s="7">
        <v>43566</v>
      </c>
      <c r="V4" s="8">
        <v>123456789</v>
      </c>
      <c r="W4" s="9" t="s">
        <v>53</v>
      </c>
      <c r="X4" s="8" t="s">
        <v>32</v>
      </c>
      <c r="Y4" s="9" t="s">
        <v>33</v>
      </c>
      <c r="Z4" s="8" t="s">
        <v>45</v>
      </c>
      <c r="AA4" s="9" t="s">
        <v>46</v>
      </c>
      <c r="AB4" s="10">
        <f t="shared" si="0"/>
        <v>0.18857769999999999</v>
      </c>
    </row>
    <row r="5" spans="1:28" s="4" customFormat="1" ht="13" x14ac:dyDescent="0.3">
      <c r="A5" s="5">
        <v>1982</v>
      </c>
      <c r="B5" s="6" t="s">
        <v>28</v>
      </c>
      <c r="C5" s="7">
        <v>43580</v>
      </c>
      <c r="D5" s="8">
        <v>57</v>
      </c>
      <c r="E5" s="9" t="s">
        <v>47</v>
      </c>
      <c r="F5" s="8" t="s">
        <v>56</v>
      </c>
      <c r="G5" s="9" t="s">
        <v>57</v>
      </c>
      <c r="H5" s="8" t="str">
        <f>"000023"</f>
        <v>000023</v>
      </c>
      <c r="I5" s="7">
        <v>42825</v>
      </c>
      <c r="J5" s="8" t="str">
        <f>"000012"</f>
        <v>000012</v>
      </c>
      <c r="K5" s="7">
        <v>43598</v>
      </c>
      <c r="L5" s="8" t="str">
        <f>"000009"</f>
        <v>000009</v>
      </c>
      <c r="M5" s="7">
        <v>43599</v>
      </c>
      <c r="N5" s="8">
        <v>16</v>
      </c>
      <c r="O5" s="8" t="str">
        <f>"001842"</f>
        <v>001842</v>
      </c>
      <c r="P5" s="7">
        <v>43606</v>
      </c>
      <c r="Q5" s="10">
        <v>11.393380000000001</v>
      </c>
      <c r="R5" s="10">
        <v>1.56932</v>
      </c>
      <c r="S5" s="10">
        <v>9.8240599999999993</v>
      </c>
      <c r="T5" s="8">
        <v>29</v>
      </c>
      <c r="U5" s="7">
        <v>43580</v>
      </c>
      <c r="V5" s="8">
        <v>9880801223</v>
      </c>
      <c r="W5" s="9" t="s">
        <v>58</v>
      </c>
      <c r="X5" s="8" t="s">
        <v>29</v>
      </c>
      <c r="Y5" s="9" t="s">
        <v>30</v>
      </c>
      <c r="Z5" s="8" t="s">
        <v>43</v>
      </c>
      <c r="AA5" s="9" t="s">
        <v>44</v>
      </c>
      <c r="AB5" s="10">
        <f t="shared" si="0"/>
        <v>0.1139338</v>
      </c>
    </row>
    <row r="6" spans="1:28" s="4" customFormat="1" ht="13" x14ac:dyDescent="0.3">
      <c r="A6" s="5">
        <v>1983</v>
      </c>
      <c r="B6" s="6" t="s">
        <v>28</v>
      </c>
      <c r="C6" s="7">
        <v>43580</v>
      </c>
      <c r="D6" s="8">
        <v>57</v>
      </c>
      <c r="E6" s="9" t="s">
        <v>47</v>
      </c>
      <c r="F6" s="8" t="s">
        <v>56</v>
      </c>
      <c r="G6" s="9" t="s">
        <v>57</v>
      </c>
      <c r="H6" s="8" t="str">
        <f>"000023"</f>
        <v>000023</v>
      </c>
      <c r="I6" s="7">
        <v>42825</v>
      </c>
      <c r="J6" s="8" t="str">
        <f>"000012"</f>
        <v>000012</v>
      </c>
      <c r="K6" s="7">
        <v>43598</v>
      </c>
      <c r="L6" s="8" t="str">
        <f>"000009"</f>
        <v>000009</v>
      </c>
      <c r="M6" s="7">
        <v>43599</v>
      </c>
      <c r="N6" s="8">
        <v>16</v>
      </c>
      <c r="O6" s="8" t="str">
        <f>"001842"</f>
        <v>001842</v>
      </c>
      <c r="P6" s="7">
        <v>43606</v>
      </c>
      <c r="Q6" s="10">
        <v>11.393380000000001</v>
      </c>
      <c r="R6" s="10">
        <v>1.64472</v>
      </c>
      <c r="S6" s="10">
        <v>9.7486599999999992</v>
      </c>
      <c r="T6" s="8">
        <v>29</v>
      </c>
      <c r="U6" s="7">
        <v>43580</v>
      </c>
      <c r="V6" s="8">
        <v>9880801223</v>
      </c>
      <c r="W6" s="9" t="s">
        <v>58</v>
      </c>
      <c r="X6" s="8" t="s">
        <v>29</v>
      </c>
      <c r="Y6" s="9" t="s">
        <v>30</v>
      </c>
      <c r="Z6" s="8" t="s">
        <v>43</v>
      </c>
      <c r="AA6" s="9" t="s">
        <v>44</v>
      </c>
      <c r="AB6" s="10">
        <f t="shared" si="0"/>
        <v>0.1139338</v>
      </c>
    </row>
    <row r="7" spans="1:28" s="4" customFormat="1" ht="13" x14ac:dyDescent="0.3">
      <c r="A7" s="5">
        <v>1984</v>
      </c>
      <c r="B7" s="6" t="s">
        <v>34</v>
      </c>
      <c r="C7" s="7">
        <v>43606</v>
      </c>
      <c r="D7" s="8">
        <v>57</v>
      </c>
      <c r="E7" s="9" t="s">
        <v>47</v>
      </c>
      <c r="F7" s="8" t="s">
        <v>56</v>
      </c>
      <c r="G7" s="9" t="s">
        <v>57</v>
      </c>
      <c r="H7" s="8" t="str">
        <f>"000023"</f>
        <v>000023</v>
      </c>
      <c r="I7" s="7">
        <v>42825</v>
      </c>
      <c r="J7" s="8" t="str">
        <f>"000012"</f>
        <v>000012</v>
      </c>
      <c r="K7" s="7">
        <v>43598</v>
      </c>
      <c r="L7" s="8" t="str">
        <f>"000009"</f>
        <v>000009</v>
      </c>
      <c r="M7" s="7">
        <v>43599</v>
      </c>
      <c r="N7" s="8">
        <v>16</v>
      </c>
      <c r="O7" s="8" t="str">
        <f>"001842"</f>
        <v>001842</v>
      </c>
      <c r="P7" s="7">
        <v>43606</v>
      </c>
      <c r="Q7" s="10">
        <v>6.8360200000000004</v>
      </c>
      <c r="R7" s="10">
        <v>0.88329999999999997</v>
      </c>
      <c r="S7" s="10">
        <v>5.9527200000000002</v>
      </c>
      <c r="T7" s="8">
        <v>55</v>
      </c>
      <c r="U7" s="7">
        <v>43606</v>
      </c>
      <c r="V7" s="8">
        <v>9880801223</v>
      </c>
      <c r="W7" s="9" t="s">
        <v>58</v>
      </c>
      <c r="X7" s="8" t="s">
        <v>29</v>
      </c>
      <c r="Y7" s="9" t="s">
        <v>30</v>
      </c>
      <c r="Z7" s="8" t="s">
        <v>43</v>
      </c>
      <c r="AA7" s="9" t="s">
        <v>44</v>
      </c>
      <c r="AB7" s="10">
        <f t="shared" si="0"/>
        <v>6.836020000000001E-2</v>
      </c>
    </row>
    <row r="8" spans="1:28" s="4" customFormat="1" ht="13" x14ac:dyDescent="0.3">
      <c r="A8" s="5">
        <v>1985</v>
      </c>
      <c r="B8" s="6" t="s">
        <v>34</v>
      </c>
      <c r="C8" s="7">
        <v>43609</v>
      </c>
      <c r="D8" s="8">
        <v>57</v>
      </c>
      <c r="E8" s="9" t="s">
        <v>47</v>
      </c>
      <c r="F8" s="8" t="s">
        <v>80</v>
      </c>
      <c r="G8" s="9" t="s">
        <v>81</v>
      </c>
      <c r="H8" s="8" t="str">
        <f>"000017"</f>
        <v>000017</v>
      </c>
      <c r="I8" s="7">
        <v>42872</v>
      </c>
      <c r="J8" s="8" t="str">
        <f>"000013"</f>
        <v>000013</v>
      </c>
      <c r="K8" s="7">
        <v>43019</v>
      </c>
      <c r="L8" s="8" t="str">
        <f>"000013"</f>
        <v>000013</v>
      </c>
      <c r="M8" s="7">
        <v>43020</v>
      </c>
      <c r="N8" s="8">
        <v>17</v>
      </c>
      <c r="O8" s="8" t="str">
        <f>"001885"</f>
        <v>001885</v>
      </c>
      <c r="P8" s="7">
        <v>43607</v>
      </c>
      <c r="Q8" s="10">
        <v>9.94041</v>
      </c>
      <c r="R8" s="10">
        <v>1.99041</v>
      </c>
      <c r="S8" s="10">
        <v>7.95</v>
      </c>
      <c r="T8" s="8">
        <v>57</v>
      </c>
      <c r="U8" s="7">
        <v>43609</v>
      </c>
      <c r="V8" s="8">
        <v>123456789</v>
      </c>
      <c r="W8" s="9" t="s">
        <v>82</v>
      </c>
      <c r="X8" s="8" t="s">
        <v>66</v>
      </c>
      <c r="Y8" s="9" t="s">
        <v>67</v>
      </c>
      <c r="Z8" s="8" t="s">
        <v>45</v>
      </c>
      <c r="AA8" s="9" t="s">
        <v>46</v>
      </c>
      <c r="AB8" s="10">
        <f t="shared" si="0"/>
        <v>9.9404099999999995E-2</v>
      </c>
    </row>
    <row r="9" spans="1:28" s="4" customFormat="1" ht="13" x14ac:dyDescent="0.3">
      <c r="A9" s="5">
        <v>1986</v>
      </c>
      <c r="B9" s="6" t="s">
        <v>34</v>
      </c>
      <c r="C9" s="7">
        <v>43609</v>
      </c>
      <c r="D9" s="8">
        <v>57</v>
      </c>
      <c r="E9" s="9" t="s">
        <v>47</v>
      </c>
      <c r="F9" s="8" t="s">
        <v>83</v>
      </c>
      <c r="G9" s="9" t="s">
        <v>84</v>
      </c>
      <c r="H9" s="8" t="str">
        <f>"000016"</f>
        <v>000016</v>
      </c>
      <c r="I9" s="7">
        <v>42872</v>
      </c>
      <c r="J9" s="8" t="str">
        <f>"000012"</f>
        <v>000012</v>
      </c>
      <c r="K9" s="7">
        <v>43019</v>
      </c>
      <c r="L9" s="8" t="str">
        <f>"000014"</f>
        <v>000014</v>
      </c>
      <c r="M9" s="7">
        <v>43020</v>
      </c>
      <c r="N9" s="8">
        <v>17</v>
      </c>
      <c r="O9" s="8" t="str">
        <f>"001886"</f>
        <v>001886</v>
      </c>
      <c r="P9" s="7">
        <v>43607</v>
      </c>
      <c r="Q9" s="10">
        <v>9.9639000000000006</v>
      </c>
      <c r="R9" s="10">
        <v>1.9863</v>
      </c>
      <c r="S9" s="10">
        <v>7.9775999999999998</v>
      </c>
      <c r="T9" s="8">
        <v>57</v>
      </c>
      <c r="U9" s="7">
        <v>43609</v>
      </c>
      <c r="V9" s="8">
        <v>123456789</v>
      </c>
      <c r="W9" s="9" t="s">
        <v>82</v>
      </c>
      <c r="X9" s="8" t="s">
        <v>66</v>
      </c>
      <c r="Y9" s="9" t="s">
        <v>67</v>
      </c>
      <c r="Z9" s="8" t="s">
        <v>45</v>
      </c>
      <c r="AA9" s="9" t="s">
        <v>46</v>
      </c>
      <c r="AB9" s="10">
        <f t="shared" si="0"/>
        <v>9.9639000000000005E-2</v>
      </c>
    </row>
    <row r="10" spans="1:28" s="4" customFormat="1" ht="13" x14ac:dyDescent="0.3">
      <c r="A10" s="5">
        <v>1987</v>
      </c>
      <c r="B10" s="6" t="s">
        <v>34</v>
      </c>
      <c r="C10" s="7">
        <v>43615</v>
      </c>
      <c r="D10" s="8">
        <v>57</v>
      </c>
      <c r="E10" s="9" t="s">
        <v>47</v>
      </c>
      <c r="F10" s="8" t="s">
        <v>85</v>
      </c>
      <c r="G10" s="9" t="s">
        <v>86</v>
      </c>
      <c r="H10" s="8" t="str">
        <f>"000040"</f>
        <v>000040</v>
      </c>
      <c r="I10" s="7">
        <v>43059</v>
      </c>
      <c r="J10" s="8" t="str">
        <f>"000014"</f>
        <v>000014</v>
      </c>
      <c r="K10" s="7">
        <v>43059</v>
      </c>
      <c r="L10" s="8" t="str">
        <f>"000018"</f>
        <v>000018</v>
      </c>
      <c r="M10" s="7">
        <v>43059</v>
      </c>
      <c r="N10" s="8">
        <v>17</v>
      </c>
      <c r="O10" s="8" t="str">
        <f>"002246"</f>
        <v>002246</v>
      </c>
      <c r="P10" s="7">
        <v>43613</v>
      </c>
      <c r="Q10" s="10">
        <v>19.791039999999999</v>
      </c>
      <c r="R10" s="10">
        <v>3.9710399999999999</v>
      </c>
      <c r="S10" s="10">
        <v>15.82</v>
      </c>
      <c r="T10" s="8">
        <v>65</v>
      </c>
      <c r="U10" s="7">
        <v>43615</v>
      </c>
      <c r="V10" s="8">
        <v>9448354105</v>
      </c>
      <c r="W10" s="9" t="s">
        <v>70</v>
      </c>
      <c r="X10" s="8" t="s">
        <v>32</v>
      </c>
      <c r="Y10" s="9" t="s">
        <v>33</v>
      </c>
      <c r="Z10" s="8" t="s">
        <v>45</v>
      </c>
      <c r="AA10" s="9" t="s">
        <v>46</v>
      </c>
      <c r="AB10" s="10">
        <f t="shared" si="0"/>
        <v>0.19791039999999999</v>
      </c>
    </row>
    <row r="11" spans="1:28" s="4" customFormat="1" ht="13" x14ac:dyDescent="0.3">
      <c r="A11" s="5">
        <v>1988</v>
      </c>
      <c r="B11" s="6" t="s">
        <v>34</v>
      </c>
      <c r="C11" s="7">
        <v>43615</v>
      </c>
      <c r="D11" s="8">
        <v>57</v>
      </c>
      <c r="E11" s="9" t="s">
        <v>47</v>
      </c>
      <c r="F11" s="8" t="s">
        <v>87</v>
      </c>
      <c r="G11" s="9" t="s">
        <v>88</v>
      </c>
      <c r="H11" s="8" t="str">
        <f>"000041"</f>
        <v>000041</v>
      </c>
      <c r="I11" s="7">
        <v>43059</v>
      </c>
      <c r="J11" s="8" t="str">
        <f>"000015"</f>
        <v>000015</v>
      </c>
      <c r="K11" s="7">
        <v>43059</v>
      </c>
      <c r="L11" s="8" t="str">
        <f>"000019"</f>
        <v>000019</v>
      </c>
      <c r="M11" s="7">
        <v>43059</v>
      </c>
      <c r="N11" s="8">
        <v>17</v>
      </c>
      <c r="O11" s="8" t="str">
        <f>"002247"</f>
        <v>002247</v>
      </c>
      <c r="P11" s="7">
        <v>43613</v>
      </c>
      <c r="Q11" s="10">
        <v>14.975759999999999</v>
      </c>
      <c r="R11" s="10">
        <v>3.00576</v>
      </c>
      <c r="S11" s="10">
        <v>11.97</v>
      </c>
      <c r="T11" s="8">
        <v>65</v>
      </c>
      <c r="U11" s="7">
        <v>43615</v>
      </c>
      <c r="V11" s="8">
        <v>9448354105</v>
      </c>
      <c r="W11" s="9" t="s">
        <v>70</v>
      </c>
      <c r="X11" s="8" t="s">
        <v>66</v>
      </c>
      <c r="Y11" s="9" t="s">
        <v>67</v>
      </c>
      <c r="Z11" s="8" t="s">
        <v>45</v>
      </c>
      <c r="AA11" s="9" t="s">
        <v>46</v>
      </c>
      <c r="AB11" s="10">
        <f t="shared" si="0"/>
        <v>0.14975759999999999</v>
      </c>
    </row>
    <row r="12" spans="1:28" s="4" customFormat="1" ht="13" x14ac:dyDescent="0.3">
      <c r="A12" s="5">
        <v>1989</v>
      </c>
      <c r="B12" s="6" t="s">
        <v>31</v>
      </c>
      <c r="C12" s="7">
        <v>43628</v>
      </c>
      <c r="D12" s="8">
        <v>57</v>
      </c>
      <c r="E12" s="9" t="s">
        <v>47</v>
      </c>
      <c r="F12" s="8" t="s">
        <v>59</v>
      </c>
      <c r="G12" s="9" t="s">
        <v>60</v>
      </c>
      <c r="H12" s="8" t="str">
        <f>"000037"</f>
        <v>000037</v>
      </c>
      <c r="I12" s="7">
        <v>42916</v>
      </c>
      <c r="J12" s="8" t="str">
        <f>"000022"</f>
        <v>000022</v>
      </c>
      <c r="K12" s="7">
        <v>43079</v>
      </c>
      <c r="L12" s="8" t="str">
        <f>"000029"</f>
        <v>000029</v>
      </c>
      <c r="M12" s="7">
        <v>43080</v>
      </c>
      <c r="N12" s="8">
        <v>17</v>
      </c>
      <c r="O12" s="8" t="str">
        <f>"002440"</f>
        <v>002440</v>
      </c>
      <c r="P12" s="7">
        <v>43622</v>
      </c>
      <c r="Q12" s="10">
        <v>19.70862</v>
      </c>
      <c r="R12" s="10">
        <v>3.9586199999999998</v>
      </c>
      <c r="S12" s="10">
        <v>15.75</v>
      </c>
      <c r="T12" s="8">
        <v>76</v>
      </c>
      <c r="U12" s="7">
        <v>43628</v>
      </c>
      <c r="V12" s="8">
        <v>123456789</v>
      </c>
      <c r="W12" s="9" t="s">
        <v>61</v>
      </c>
      <c r="X12" s="8" t="s">
        <v>32</v>
      </c>
      <c r="Y12" s="9" t="s">
        <v>33</v>
      </c>
      <c r="Z12" s="8" t="s">
        <v>45</v>
      </c>
      <c r="AA12" s="9" t="s">
        <v>46</v>
      </c>
      <c r="AB12" s="10">
        <v>0.19708619999999999</v>
      </c>
    </row>
    <row r="13" spans="1:28" s="4" customFormat="1" ht="13" x14ac:dyDescent="0.3">
      <c r="A13" s="5">
        <v>1990</v>
      </c>
      <c r="B13" s="6" t="s">
        <v>31</v>
      </c>
      <c r="C13" s="7">
        <v>43628</v>
      </c>
      <c r="D13" s="8">
        <v>57</v>
      </c>
      <c r="E13" s="9" t="s">
        <v>47</v>
      </c>
      <c r="F13" s="8" t="s">
        <v>62</v>
      </c>
      <c r="G13" s="9" t="s">
        <v>63</v>
      </c>
      <c r="H13" s="8" t="str">
        <f>"000039"</f>
        <v>000039</v>
      </c>
      <c r="I13" s="7">
        <v>42916</v>
      </c>
      <c r="J13" s="8" t="str">
        <f>"000024"</f>
        <v>000024</v>
      </c>
      <c r="K13" s="7">
        <v>43080</v>
      </c>
      <c r="L13" s="8" t="str">
        <f>"000030"</f>
        <v>000030</v>
      </c>
      <c r="M13" s="7">
        <v>43080</v>
      </c>
      <c r="N13" s="8">
        <v>17</v>
      </c>
      <c r="O13" s="8" t="str">
        <f>"002441"</f>
        <v>002441</v>
      </c>
      <c r="P13" s="7">
        <v>43622</v>
      </c>
      <c r="Q13" s="10">
        <v>19.983039999999999</v>
      </c>
      <c r="R13" s="10">
        <v>4.0130400000000002</v>
      </c>
      <c r="S13" s="10">
        <v>15.97</v>
      </c>
      <c r="T13" s="8">
        <v>76</v>
      </c>
      <c r="U13" s="7">
        <v>43628</v>
      </c>
      <c r="V13" s="8">
        <v>123456789</v>
      </c>
      <c r="W13" s="9" t="s">
        <v>61</v>
      </c>
      <c r="X13" s="8" t="s">
        <v>41</v>
      </c>
      <c r="Y13" s="9" t="s">
        <v>42</v>
      </c>
      <c r="Z13" s="8" t="s">
        <v>45</v>
      </c>
      <c r="AA13" s="9" t="s">
        <v>46</v>
      </c>
      <c r="AB13" s="10">
        <v>0.19983039999999999</v>
      </c>
    </row>
    <row r="14" spans="1:28" s="4" customFormat="1" ht="13" x14ac:dyDescent="0.3">
      <c r="A14" s="5">
        <v>1991</v>
      </c>
      <c r="B14" s="6" t="s">
        <v>31</v>
      </c>
      <c r="C14" s="7">
        <v>43628</v>
      </c>
      <c r="D14" s="8">
        <v>57</v>
      </c>
      <c r="E14" s="9" t="s">
        <v>47</v>
      </c>
      <c r="F14" s="8" t="s">
        <v>64</v>
      </c>
      <c r="G14" s="9" t="s">
        <v>65</v>
      </c>
      <c r="H14" s="8" t="str">
        <f>"000040"</f>
        <v>000040</v>
      </c>
      <c r="I14" s="7">
        <v>42916</v>
      </c>
      <c r="J14" s="8" t="str">
        <f>"000023"</f>
        <v>000023</v>
      </c>
      <c r="K14" s="7">
        <v>43080</v>
      </c>
      <c r="L14" s="8" t="str">
        <f>"000031"</f>
        <v>000031</v>
      </c>
      <c r="M14" s="7">
        <v>43080</v>
      </c>
      <c r="N14" s="8">
        <v>17</v>
      </c>
      <c r="O14" s="8" t="str">
        <f>"002442"</f>
        <v>002442</v>
      </c>
      <c r="P14" s="7">
        <v>43622</v>
      </c>
      <c r="Q14" s="10">
        <v>17.961099999999998</v>
      </c>
      <c r="R14" s="10">
        <v>3.6011000000000002</v>
      </c>
      <c r="S14" s="10">
        <v>14.36</v>
      </c>
      <c r="T14" s="8">
        <v>76</v>
      </c>
      <c r="U14" s="7">
        <v>43628</v>
      </c>
      <c r="V14" s="8">
        <v>123456789</v>
      </c>
      <c r="W14" s="9" t="s">
        <v>61</v>
      </c>
      <c r="X14" s="8" t="s">
        <v>66</v>
      </c>
      <c r="Y14" s="9" t="s">
        <v>67</v>
      </c>
      <c r="Z14" s="8" t="s">
        <v>45</v>
      </c>
      <c r="AA14" s="9" t="s">
        <v>46</v>
      </c>
      <c r="AB14" s="10">
        <v>0.17961099999999999</v>
      </c>
    </row>
    <row r="15" spans="1:28" s="4" customFormat="1" ht="13" x14ac:dyDescent="0.3">
      <c r="A15" s="5">
        <v>1992</v>
      </c>
      <c r="B15" s="6" t="s">
        <v>31</v>
      </c>
      <c r="C15" s="7">
        <v>43628</v>
      </c>
      <c r="D15" s="8">
        <v>57</v>
      </c>
      <c r="E15" s="9" t="s">
        <v>47</v>
      </c>
      <c r="F15" s="8" t="s">
        <v>68</v>
      </c>
      <c r="G15" s="9" t="s">
        <v>69</v>
      </c>
      <c r="H15" s="8" t="str">
        <f>"000078"</f>
        <v>000078</v>
      </c>
      <c r="I15" s="7">
        <v>43094</v>
      </c>
      <c r="J15" s="8" t="str">
        <f>"000031"</f>
        <v>000031</v>
      </c>
      <c r="K15" s="7">
        <v>43094</v>
      </c>
      <c r="L15" s="8" t="str">
        <f>"000043"</f>
        <v>000043</v>
      </c>
      <c r="M15" s="7">
        <v>43094</v>
      </c>
      <c r="N15" s="8">
        <v>17</v>
      </c>
      <c r="O15" s="8" t="str">
        <f>"002620"</f>
        <v>002620</v>
      </c>
      <c r="P15" s="7">
        <v>43627</v>
      </c>
      <c r="Q15" s="10">
        <v>19.99173</v>
      </c>
      <c r="R15" s="10">
        <v>3.0177299999999998</v>
      </c>
      <c r="S15" s="10">
        <v>16.974</v>
      </c>
      <c r="T15" s="8">
        <v>76</v>
      </c>
      <c r="U15" s="7">
        <v>43628</v>
      </c>
      <c r="V15" s="8">
        <v>9448354105</v>
      </c>
      <c r="W15" s="9" t="s">
        <v>70</v>
      </c>
      <c r="X15" s="8" t="s">
        <v>41</v>
      </c>
      <c r="Y15" s="9" t="s">
        <v>42</v>
      </c>
      <c r="Z15" s="8" t="s">
        <v>45</v>
      </c>
      <c r="AA15" s="9" t="s">
        <v>46</v>
      </c>
      <c r="AB15" s="10">
        <v>0.19991729999999999</v>
      </c>
    </row>
    <row r="16" spans="1:28" s="4" customFormat="1" ht="13" x14ac:dyDescent="0.3">
      <c r="A16" s="5">
        <v>1993</v>
      </c>
      <c r="B16" s="6" t="s">
        <v>31</v>
      </c>
      <c r="C16" s="7">
        <v>43633</v>
      </c>
      <c r="D16" s="8">
        <v>57</v>
      </c>
      <c r="E16" s="9" t="s">
        <v>47</v>
      </c>
      <c r="F16" s="8" t="s">
        <v>71</v>
      </c>
      <c r="G16" s="9" t="s">
        <v>72</v>
      </c>
      <c r="H16" s="8" t="str">
        <f>"000243"</f>
        <v>000243</v>
      </c>
      <c r="I16" s="7">
        <v>43530</v>
      </c>
      <c r="J16" s="8" t="str">
        <f>"000028"</f>
        <v>000028</v>
      </c>
      <c r="K16" s="7">
        <v>43607</v>
      </c>
      <c r="L16" s="8" t="str">
        <f>"000042"</f>
        <v>000042</v>
      </c>
      <c r="M16" s="7">
        <v>43607</v>
      </c>
      <c r="N16" s="8">
        <v>17</v>
      </c>
      <c r="O16" s="8" t="str">
        <f>"002731"</f>
        <v>002731</v>
      </c>
      <c r="P16" s="7">
        <v>43629</v>
      </c>
      <c r="Q16" s="10">
        <v>1.2936000000000001</v>
      </c>
      <c r="R16" s="10">
        <v>5.0279999999999998E-2</v>
      </c>
      <c r="S16" s="10">
        <v>1.24332</v>
      </c>
      <c r="T16" s="8">
        <v>83</v>
      </c>
      <c r="U16" s="7">
        <v>43633</v>
      </c>
      <c r="V16" s="8">
        <v>123456789</v>
      </c>
      <c r="W16" s="9" t="s">
        <v>73</v>
      </c>
      <c r="X16" s="8" t="s">
        <v>37</v>
      </c>
      <c r="Y16" s="9" t="s">
        <v>38</v>
      </c>
      <c r="Z16" s="8" t="s">
        <v>45</v>
      </c>
      <c r="AA16" s="9" t="s">
        <v>46</v>
      </c>
      <c r="AB16" s="10">
        <v>1.2936000000000001E-2</v>
      </c>
    </row>
    <row r="17" spans="1:28" s="4" customFormat="1" ht="13" x14ac:dyDescent="0.3">
      <c r="A17" s="5">
        <v>1994</v>
      </c>
      <c r="B17" s="6" t="s">
        <v>31</v>
      </c>
      <c r="C17" s="7">
        <v>43633</v>
      </c>
      <c r="D17" s="8">
        <v>57</v>
      </c>
      <c r="E17" s="9" t="s">
        <v>47</v>
      </c>
      <c r="F17" s="8" t="s">
        <v>74</v>
      </c>
      <c r="G17" s="9" t="s">
        <v>75</v>
      </c>
      <c r="H17" s="8" t="str">
        <f>"000057"</f>
        <v>000057</v>
      </c>
      <c r="I17" s="7">
        <v>43069</v>
      </c>
      <c r="J17" s="8" t="str">
        <f>"000065"</f>
        <v>000065</v>
      </c>
      <c r="K17" s="7">
        <v>43190</v>
      </c>
      <c r="L17" s="8" t="str">
        <f>"000001"</f>
        <v>000001</v>
      </c>
      <c r="M17" s="7">
        <v>43191</v>
      </c>
      <c r="N17" s="8">
        <v>17</v>
      </c>
      <c r="O17" s="8" t="str">
        <f>"002761"</f>
        <v>002761</v>
      </c>
      <c r="P17" s="7">
        <v>43631</v>
      </c>
      <c r="Q17" s="10">
        <v>16.038499999999999</v>
      </c>
      <c r="R17" s="10">
        <v>0.89817999999999998</v>
      </c>
      <c r="S17" s="10">
        <v>15.140319999999999</v>
      </c>
      <c r="T17" s="8">
        <v>85</v>
      </c>
      <c r="U17" s="7">
        <v>43633</v>
      </c>
      <c r="V17" s="8">
        <v>123456789</v>
      </c>
      <c r="W17" s="9" t="s">
        <v>76</v>
      </c>
      <c r="X17" s="8" t="s">
        <v>39</v>
      </c>
      <c r="Y17" s="9" t="s">
        <v>40</v>
      </c>
      <c r="Z17" s="8" t="s">
        <v>45</v>
      </c>
      <c r="AA17" s="9" t="s">
        <v>46</v>
      </c>
      <c r="AB17" s="10">
        <v>0.160385</v>
      </c>
    </row>
    <row r="18" spans="1:28" s="4" customFormat="1" ht="13" x14ac:dyDescent="0.3">
      <c r="A18" s="5">
        <v>1995</v>
      </c>
      <c r="B18" s="6" t="s">
        <v>31</v>
      </c>
      <c r="C18" s="7">
        <v>43641</v>
      </c>
      <c r="D18" s="8">
        <v>57</v>
      </c>
      <c r="E18" s="9" t="s">
        <v>47</v>
      </c>
      <c r="F18" s="8" t="s">
        <v>77</v>
      </c>
      <c r="G18" s="9" t="s">
        <v>78</v>
      </c>
      <c r="H18" s="8" t="str">
        <f>"000133"</f>
        <v>000133</v>
      </c>
      <c r="I18" s="7">
        <v>43179</v>
      </c>
      <c r="J18" s="8" t="str">
        <f>"000029"</f>
        <v>000029</v>
      </c>
      <c r="K18" s="7">
        <v>43610</v>
      </c>
      <c r="L18" s="8" t="str">
        <f>"000045"</f>
        <v>000045</v>
      </c>
      <c r="M18" s="7">
        <v>43610</v>
      </c>
      <c r="N18" s="8">
        <v>17</v>
      </c>
      <c r="O18" s="8" t="str">
        <f>"002842"</f>
        <v>002842</v>
      </c>
      <c r="P18" s="7">
        <v>43635</v>
      </c>
      <c r="Q18" s="10">
        <v>3.8077100000000002</v>
      </c>
      <c r="R18" s="10">
        <v>7.9960000000000003E-2</v>
      </c>
      <c r="S18" s="10">
        <v>3.7277499999999999</v>
      </c>
      <c r="T18" s="8">
        <v>93</v>
      </c>
      <c r="U18" s="7">
        <v>43641</v>
      </c>
      <c r="V18" s="8">
        <v>123456789</v>
      </c>
      <c r="W18" s="9" t="s">
        <v>79</v>
      </c>
      <c r="X18" s="8" t="s">
        <v>37</v>
      </c>
      <c r="Y18" s="9" t="s">
        <v>38</v>
      </c>
      <c r="Z18" s="8" t="s">
        <v>45</v>
      </c>
      <c r="AA18" s="9" t="s">
        <v>46</v>
      </c>
      <c r="AB18" s="10">
        <v>3.8077100000000003E-2</v>
      </c>
    </row>
    <row r="19" spans="1:28" s="4" customFormat="1" ht="13" x14ac:dyDescent="0.3">
      <c r="A19" s="5">
        <v>1996</v>
      </c>
      <c r="B19" s="6" t="s">
        <v>89</v>
      </c>
      <c r="C19" s="7">
        <v>43650</v>
      </c>
      <c r="D19" s="8">
        <v>57</v>
      </c>
      <c r="E19" s="9" t="s">
        <v>47</v>
      </c>
      <c r="F19" s="8" t="s">
        <v>90</v>
      </c>
      <c r="G19" s="11" t="s">
        <v>91</v>
      </c>
      <c r="H19" s="8" t="str">
        <f>"000241"</f>
        <v>000241</v>
      </c>
      <c r="I19" s="7">
        <v>43528</v>
      </c>
      <c r="J19" s="8" t="str">
        <f>"000014"</f>
        <v>000014</v>
      </c>
      <c r="K19" s="7">
        <v>43591</v>
      </c>
      <c r="L19" s="8" t="str">
        <f>"000044"</f>
        <v>000044</v>
      </c>
      <c r="M19" s="7">
        <v>43610</v>
      </c>
      <c r="N19" s="8">
        <v>17</v>
      </c>
      <c r="O19" s="8" t="str">
        <f>"003104"</f>
        <v>003104</v>
      </c>
      <c r="P19" s="7">
        <v>43641</v>
      </c>
      <c r="Q19" s="12">
        <v>8.5284800000000001</v>
      </c>
      <c r="R19" s="12">
        <v>0.33139999999999997</v>
      </c>
      <c r="S19" s="12">
        <v>8.1970799999999997</v>
      </c>
      <c r="T19" s="8">
        <v>106</v>
      </c>
      <c r="U19" s="7">
        <v>43650</v>
      </c>
      <c r="V19" s="8">
        <v>123456789</v>
      </c>
      <c r="W19" s="11" t="s">
        <v>92</v>
      </c>
      <c r="X19" s="8" t="s">
        <v>37</v>
      </c>
      <c r="Y19" s="11" t="s">
        <v>38</v>
      </c>
      <c r="Z19" s="8" t="s">
        <v>45</v>
      </c>
      <c r="AA19" s="11" t="s">
        <v>46</v>
      </c>
      <c r="AB19" s="12">
        <f t="shared" ref="AB19:AB36" si="1">Q19/100</f>
        <v>8.5284799999999994E-2</v>
      </c>
    </row>
    <row r="20" spans="1:28" s="4" customFormat="1" ht="13" x14ac:dyDescent="0.3">
      <c r="A20" s="5">
        <v>1997</v>
      </c>
      <c r="B20" s="6" t="s">
        <v>89</v>
      </c>
      <c r="C20" s="7">
        <v>43669</v>
      </c>
      <c r="D20" s="8">
        <v>57</v>
      </c>
      <c r="E20" s="9" t="s">
        <v>47</v>
      </c>
      <c r="F20" s="8" t="s">
        <v>93</v>
      </c>
      <c r="G20" s="11" t="s">
        <v>94</v>
      </c>
      <c r="H20" s="8" t="str">
        <f>"000032"</f>
        <v>000032</v>
      </c>
      <c r="I20" s="7">
        <v>43042</v>
      </c>
      <c r="J20" s="8" t="str">
        <f>"000038"</f>
        <v>000038</v>
      </c>
      <c r="K20" s="7">
        <v>43135</v>
      </c>
      <c r="L20" s="8" t="str">
        <f>"000049"</f>
        <v>000049</v>
      </c>
      <c r="M20" s="7">
        <v>43135</v>
      </c>
      <c r="N20" s="8">
        <v>17</v>
      </c>
      <c r="O20" s="8" t="str">
        <f>"003493"</f>
        <v>003493</v>
      </c>
      <c r="P20" s="7">
        <v>43663</v>
      </c>
      <c r="Q20" s="12">
        <v>19.914629999999999</v>
      </c>
      <c r="R20" s="12">
        <v>1.0146299999999999</v>
      </c>
      <c r="S20" s="12">
        <v>18.899999999999999</v>
      </c>
      <c r="T20" s="8">
        <v>122</v>
      </c>
      <c r="U20" s="7">
        <v>43669</v>
      </c>
      <c r="V20" s="8">
        <v>123456789</v>
      </c>
      <c r="W20" s="11" t="s">
        <v>95</v>
      </c>
      <c r="X20" s="8" t="s">
        <v>66</v>
      </c>
      <c r="Y20" s="11" t="s">
        <v>96</v>
      </c>
      <c r="Z20" s="8" t="s">
        <v>45</v>
      </c>
      <c r="AA20" s="11" t="s">
        <v>46</v>
      </c>
      <c r="AB20" s="12">
        <f t="shared" si="1"/>
        <v>0.1991463</v>
      </c>
    </row>
    <row r="21" spans="1:28" s="4" customFormat="1" ht="13" x14ac:dyDescent="0.3">
      <c r="A21" s="5">
        <v>1998</v>
      </c>
      <c r="B21" s="6" t="s">
        <v>89</v>
      </c>
      <c r="C21" s="7">
        <v>43669</v>
      </c>
      <c r="D21" s="8">
        <v>57</v>
      </c>
      <c r="E21" s="9" t="s">
        <v>47</v>
      </c>
      <c r="F21" s="8" t="s">
        <v>97</v>
      </c>
      <c r="G21" s="11" t="s">
        <v>98</v>
      </c>
      <c r="H21" s="8" t="str">
        <f>"000033"</f>
        <v>000033</v>
      </c>
      <c r="I21" s="7">
        <v>43042</v>
      </c>
      <c r="J21" s="8" t="str">
        <f>"000039"</f>
        <v>000039</v>
      </c>
      <c r="K21" s="7">
        <v>43135</v>
      </c>
      <c r="L21" s="8" t="str">
        <f>"000050"</f>
        <v>000050</v>
      </c>
      <c r="M21" s="7">
        <v>43135</v>
      </c>
      <c r="N21" s="8">
        <v>17</v>
      </c>
      <c r="O21" s="8" t="str">
        <f>"003494"</f>
        <v>003494</v>
      </c>
      <c r="P21" s="7">
        <v>43663</v>
      </c>
      <c r="Q21" s="12">
        <v>19.841629999999999</v>
      </c>
      <c r="R21" s="12">
        <v>1.01163</v>
      </c>
      <c r="S21" s="12">
        <v>18.829999999999998</v>
      </c>
      <c r="T21" s="8">
        <v>122</v>
      </c>
      <c r="U21" s="7">
        <v>43669</v>
      </c>
      <c r="V21" s="8">
        <v>123456789</v>
      </c>
      <c r="W21" s="11" t="s">
        <v>99</v>
      </c>
      <c r="X21" s="8" t="s">
        <v>66</v>
      </c>
      <c r="Y21" s="11" t="s">
        <v>96</v>
      </c>
      <c r="Z21" s="8" t="s">
        <v>45</v>
      </c>
      <c r="AA21" s="11" t="s">
        <v>46</v>
      </c>
      <c r="AB21" s="12">
        <f t="shared" si="1"/>
        <v>0.19841629999999999</v>
      </c>
    </row>
    <row r="22" spans="1:28" s="4" customFormat="1" ht="13" x14ac:dyDescent="0.3">
      <c r="A22" s="5">
        <v>1999</v>
      </c>
      <c r="B22" s="6" t="s">
        <v>89</v>
      </c>
      <c r="C22" s="7">
        <v>43669</v>
      </c>
      <c r="D22" s="8">
        <v>57</v>
      </c>
      <c r="E22" s="9" t="s">
        <v>47</v>
      </c>
      <c r="F22" s="8" t="s">
        <v>100</v>
      </c>
      <c r="G22" s="11" t="s">
        <v>101</v>
      </c>
      <c r="H22" s="8" t="str">
        <f>"000034"</f>
        <v>000034</v>
      </c>
      <c r="I22" s="7">
        <v>43042</v>
      </c>
      <c r="J22" s="8" t="str">
        <f>"000040"</f>
        <v>000040</v>
      </c>
      <c r="K22" s="7">
        <v>43135</v>
      </c>
      <c r="L22" s="8" t="str">
        <f>"000051"</f>
        <v>000051</v>
      </c>
      <c r="M22" s="7">
        <v>43135</v>
      </c>
      <c r="N22" s="8">
        <v>17</v>
      </c>
      <c r="O22" s="8" t="str">
        <f>"003495"</f>
        <v>003495</v>
      </c>
      <c r="P22" s="7">
        <v>43663</v>
      </c>
      <c r="Q22" s="12">
        <v>19.742149999999999</v>
      </c>
      <c r="R22" s="12">
        <v>1.0021500000000001</v>
      </c>
      <c r="S22" s="12">
        <v>18.739999999999998</v>
      </c>
      <c r="T22" s="8">
        <v>122</v>
      </c>
      <c r="U22" s="7">
        <v>43669</v>
      </c>
      <c r="V22" s="8">
        <v>123456789</v>
      </c>
      <c r="W22" s="11" t="s">
        <v>102</v>
      </c>
      <c r="X22" s="8" t="s">
        <v>39</v>
      </c>
      <c r="Y22" s="11" t="s">
        <v>40</v>
      </c>
      <c r="Z22" s="8" t="s">
        <v>45</v>
      </c>
      <c r="AA22" s="11" t="s">
        <v>46</v>
      </c>
      <c r="AB22" s="12">
        <f t="shared" si="1"/>
        <v>0.1974215</v>
      </c>
    </row>
    <row r="23" spans="1:28" s="4" customFormat="1" ht="13" x14ac:dyDescent="0.3">
      <c r="A23" s="5">
        <v>2000</v>
      </c>
      <c r="B23" s="6" t="s">
        <v>89</v>
      </c>
      <c r="C23" s="7">
        <v>43669</v>
      </c>
      <c r="D23" s="8">
        <v>57</v>
      </c>
      <c r="E23" s="9" t="s">
        <v>47</v>
      </c>
      <c r="F23" s="8" t="s">
        <v>103</v>
      </c>
      <c r="G23" s="11" t="s">
        <v>104</v>
      </c>
      <c r="H23" s="8" t="str">
        <f>"000130"</f>
        <v>000130</v>
      </c>
      <c r="I23" s="7">
        <v>42817</v>
      </c>
      <c r="J23" s="8" t="str">
        <f>"000046"</f>
        <v>000046</v>
      </c>
      <c r="K23" s="7">
        <v>43137</v>
      </c>
      <c r="L23" s="8" t="str">
        <f>"000056"</f>
        <v>000056</v>
      </c>
      <c r="M23" s="7">
        <v>43137</v>
      </c>
      <c r="N23" s="8">
        <v>17</v>
      </c>
      <c r="O23" s="8" t="str">
        <f>"003618"</f>
        <v>003618</v>
      </c>
      <c r="P23" s="7">
        <v>43664</v>
      </c>
      <c r="Q23" s="12">
        <v>18.835650000000001</v>
      </c>
      <c r="R23" s="12">
        <v>0.98419999999999996</v>
      </c>
      <c r="S23" s="12">
        <v>17.85145</v>
      </c>
      <c r="T23" s="8">
        <v>122</v>
      </c>
      <c r="U23" s="7">
        <v>43669</v>
      </c>
      <c r="V23" s="8">
        <v>123456789</v>
      </c>
      <c r="W23" s="11" t="s">
        <v>53</v>
      </c>
      <c r="X23" s="8" t="s">
        <v>32</v>
      </c>
      <c r="Y23" s="11" t="s">
        <v>33</v>
      </c>
      <c r="Z23" s="8" t="s">
        <v>45</v>
      </c>
      <c r="AA23" s="11" t="s">
        <v>46</v>
      </c>
      <c r="AB23" s="12">
        <f t="shared" si="1"/>
        <v>0.18835650000000001</v>
      </c>
    </row>
    <row r="24" spans="1:28" s="4" customFormat="1" ht="13" x14ac:dyDescent="0.3">
      <c r="A24" s="5">
        <v>2001</v>
      </c>
      <c r="B24" s="6" t="s">
        <v>89</v>
      </c>
      <c r="C24" s="7">
        <v>43669</v>
      </c>
      <c r="D24" s="8">
        <v>57</v>
      </c>
      <c r="E24" s="9" t="s">
        <v>47</v>
      </c>
      <c r="F24" s="8" t="s">
        <v>105</v>
      </c>
      <c r="G24" s="11" t="s">
        <v>106</v>
      </c>
      <c r="H24" s="8" t="str">
        <f>"000129"</f>
        <v>000129</v>
      </c>
      <c r="I24" s="7">
        <v>42817</v>
      </c>
      <c r="J24" s="8" t="str">
        <f>"000045"</f>
        <v>000045</v>
      </c>
      <c r="K24" s="7">
        <v>43137</v>
      </c>
      <c r="L24" s="8" t="str">
        <f>"000057"</f>
        <v>000057</v>
      </c>
      <c r="M24" s="7">
        <v>43137</v>
      </c>
      <c r="N24" s="8">
        <v>17</v>
      </c>
      <c r="O24" s="8" t="str">
        <f>"003619"</f>
        <v>003619</v>
      </c>
      <c r="P24" s="7">
        <v>43664</v>
      </c>
      <c r="Q24" s="12">
        <v>18.864550000000001</v>
      </c>
      <c r="R24" s="12">
        <v>0.98899999999999999</v>
      </c>
      <c r="S24" s="12">
        <v>17.87555</v>
      </c>
      <c r="T24" s="8">
        <v>122</v>
      </c>
      <c r="U24" s="7">
        <v>43669</v>
      </c>
      <c r="V24" s="8">
        <v>123456789</v>
      </c>
      <c r="W24" s="11" t="s">
        <v>53</v>
      </c>
      <c r="X24" s="8" t="s">
        <v>32</v>
      </c>
      <c r="Y24" s="11" t="s">
        <v>33</v>
      </c>
      <c r="Z24" s="8" t="s">
        <v>45</v>
      </c>
      <c r="AA24" s="11" t="s">
        <v>46</v>
      </c>
      <c r="AB24" s="12">
        <f t="shared" si="1"/>
        <v>0.18864550000000002</v>
      </c>
    </row>
    <row r="25" spans="1:28" s="4" customFormat="1" ht="13" x14ac:dyDescent="0.3">
      <c r="A25" s="5">
        <v>2002</v>
      </c>
      <c r="B25" s="6" t="s">
        <v>107</v>
      </c>
      <c r="C25" s="7">
        <v>43679</v>
      </c>
      <c r="D25" s="8">
        <v>57</v>
      </c>
      <c r="E25" s="9" t="s">
        <v>47</v>
      </c>
      <c r="F25" s="8" t="s">
        <v>56</v>
      </c>
      <c r="G25" s="11" t="s">
        <v>57</v>
      </c>
      <c r="H25" s="8" t="str">
        <f>"000023"</f>
        <v>000023</v>
      </c>
      <c r="I25" s="7">
        <v>42825</v>
      </c>
      <c r="J25" s="8" t="str">
        <f>"000109"</f>
        <v>000109</v>
      </c>
      <c r="K25" s="7">
        <v>43754</v>
      </c>
      <c r="L25" s="8" t="str">
        <f>"000109"</f>
        <v>000109</v>
      </c>
      <c r="M25" s="7">
        <v>43754</v>
      </c>
      <c r="N25" s="8">
        <v>16</v>
      </c>
      <c r="O25" s="8" t="str">
        <f>"005942"</f>
        <v>005942</v>
      </c>
      <c r="P25" s="7">
        <v>43763</v>
      </c>
      <c r="Q25" s="12">
        <v>4.5573499999999996</v>
      </c>
      <c r="R25" s="12">
        <v>0.58545000000000003</v>
      </c>
      <c r="S25" s="12">
        <v>3.9719000000000002</v>
      </c>
      <c r="T25" s="8">
        <v>138</v>
      </c>
      <c r="U25" s="7">
        <v>43679</v>
      </c>
      <c r="V25" s="8">
        <v>9880801223</v>
      </c>
      <c r="W25" s="11" t="s">
        <v>58</v>
      </c>
      <c r="X25" s="8" t="s">
        <v>29</v>
      </c>
      <c r="Y25" s="11" t="s">
        <v>30</v>
      </c>
      <c r="Z25" s="8" t="s">
        <v>43</v>
      </c>
      <c r="AA25" s="11" t="s">
        <v>44</v>
      </c>
      <c r="AB25" s="12">
        <f t="shared" si="1"/>
        <v>4.5573499999999996E-2</v>
      </c>
    </row>
    <row r="26" spans="1:28" s="4" customFormat="1" ht="13" x14ac:dyDescent="0.3">
      <c r="A26" s="5">
        <v>2003</v>
      </c>
      <c r="B26" s="6" t="s">
        <v>107</v>
      </c>
      <c r="C26" s="7">
        <v>43684</v>
      </c>
      <c r="D26" s="8">
        <v>57</v>
      </c>
      <c r="E26" s="9" t="s">
        <v>47</v>
      </c>
      <c r="F26" s="8" t="s">
        <v>108</v>
      </c>
      <c r="G26" s="11" t="s">
        <v>109</v>
      </c>
      <c r="H26" s="8" t="str">
        <f>"000063"</f>
        <v>000063</v>
      </c>
      <c r="I26" s="7">
        <v>43070</v>
      </c>
      <c r="J26" s="8" t="str">
        <f>"000056"</f>
        <v>000056</v>
      </c>
      <c r="K26" s="7">
        <v>43164</v>
      </c>
      <c r="L26" s="8" t="str">
        <f>"000072"</f>
        <v>000072</v>
      </c>
      <c r="M26" s="7">
        <v>43164</v>
      </c>
      <c r="N26" s="8">
        <v>17</v>
      </c>
      <c r="O26" s="8" t="str">
        <f>"004275"</f>
        <v>004275</v>
      </c>
      <c r="P26" s="7">
        <v>43680</v>
      </c>
      <c r="Q26" s="12">
        <v>19.980419999999999</v>
      </c>
      <c r="R26" s="12">
        <v>1.09137</v>
      </c>
      <c r="S26" s="12">
        <v>18.889050000000001</v>
      </c>
      <c r="T26" s="8">
        <v>144</v>
      </c>
      <c r="U26" s="7">
        <v>43684</v>
      </c>
      <c r="V26" s="8">
        <v>123456789</v>
      </c>
      <c r="W26" s="11" t="s">
        <v>110</v>
      </c>
      <c r="X26" s="8" t="s">
        <v>41</v>
      </c>
      <c r="Y26" s="11" t="s">
        <v>42</v>
      </c>
      <c r="Z26" s="8" t="s">
        <v>45</v>
      </c>
      <c r="AA26" s="11" t="s">
        <v>46</v>
      </c>
      <c r="AB26" s="12">
        <f t="shared" si="1"/>
        <v>0.19980419999999999</v>
      </c>
    </row>
    <row r="27" spans="1:28" s="4" customFormat="1" ht="13" x14ac:dyDescent="0.3">
      <c r="A27" s="5">
        <v>2004</v>
      </c>
      <c r="B27" s="6" t="s">
        <v>107</v>
      </c>
      <c r="C27" s="7">
        <v>43684</v>
      </c>
      <c r="D27" s="8">
        <v>57</v>
      </c>
      <c r="E27" s="9" t="s">
        <v>47</v>
      </c>
      <c r="F27" s="8" t="s">
        <v>111</v>
      </c>
      <c r="G27" s="11" t="s">
        <v>112</v>
      </c>
      <c r="H27" s="8" t="str">
        <f>"000067"</f>
        <v>000067</v>
      </c>
      <c r="I27" s="7">
        <v>43071</v>
      </c>
      <c r="J27" s="8" t="str">
        <f>"000052"</f>
        <v>000052</v>
      </c>
      <c r="K27" s="7">
        <v>43163</v>
      </c>
      <c r="L27" s="8" t="str">
        <f>"000073"</f>
        <v>000073</v>
      </c>
      <c r="M27" s="7">
        <v>43164</v>
      </c>
      <c r="N27" s="8">
        <v>17</v>
      </c>
      <c r="O27" s="8" t="str">
        <f>"004276"</f>
        <v>004276</v>
      </c>
      <c r="P27" s="7">
        <v>43680</v>
      </c>
      <c r="Q27" s="12">
        <v>14.992330000000001</v>
      </c>
      <c r="R27" s="12">
        <v>0.96467000000000003</v>
      </c>
      <c r="S27" s="12">
        <v>14.027659999999999</v>
      </c>
      <c r="T27" s="8">
        <v>144</v>
      </c>
      <c r="U27" s="7">
        <v>43684</v>
      </c>
      <c r="V27" s="8">
        <v>123456789</v>
      </c>
      <c r="W27" s="11" t="s">
        <v>110</v>
      </c>
      <c r="X27" s="8" t="s">
        <v>66</v>
      </c>
      <c r="Y27" s="11" t="s">
        <v>96</v>
      </c>
      <c r="Z27" s="8" t="s">
        <v>45</v>
      </c>
      <c r="AA27" s="11" t="s">
        <v>46</v>
      </c>
      <c r="AB27" s="12">
        <f t="shared" si="1"/>
        <v>0.14992330000000001</v>
      </c>
    </row>
    <row r="28" spans="1:28" s="4" customFormat="1" ht="13" x14ac:dyDescent="0.3">
      <c r="A28" s="5">
        <v>2005</v>
      </c>
      <c r="B28" s="6" t="s">
        <v>107</v>
      </c>
      <c r="C28" s="7">
        <v>43684</v>
      </c>
      <c r="D28" s="8">
        <v>57</v>
      </c>
      <c r="E28" s="9" t="s">
        <v>47</v>
      </c>
      <c r="F28" s="8" t="s">
        <v>113</v>
      </c>
      <c r="G28" s="11" t="s">
        <v>114</v>
      </c>
      <c r="H28" s="8" t="str">
        <f>"000061"</f>
        <v>000061</v>
      </c>
      <c r="I28" s="7">
        <v>43070</v>
      </c>
      <c r="J28" s="8" t="str">
        <f>"000055"</f>
        <v>000055</v>
      </c>
      <c r="K28" s="7">
        <v>43164</v>
      </c>
      <c r="L28" s="8" t="str">
        <f>"000074"</f>
        <v>000074</v>
      </c>
      <c r="M28" s="7">
        <v>43164</v>
      </c>
      <c r="N28" s="8">
        <v>17</v>
      </c>
      <c r="O28" s="8" t="str">
        <f>"004277"</f>
        <v>004277</v>
      </c>
      <c r="P28" s="7">
        <v>43680</v>
      </c>
      <c r="Q28" s="12">
        <v>19.980340000000002</v>
      </c>
      <c r="R28" s="12">
        <v>1.0985</v>
      </c>
      <c r="S28" s="12">
        <v>18.88184</v>
      </c>
      <c r="T28" s="8">
        <v>144</v>
      </c>
      <c r="U28" s="7">
        <v>43684</v>
      </c>
      <c r="V28" s="8">
        <v>123456789</v>
      </c>
      <c r="W28" s="11" t="s">
        <v>115</v>
      </c>
      <c r="X28" s="8" t="s">
        <v>41</v>
      </c>
      <c r="Y28" s="11" t="s">
        <v>42</v>
      </c>
      <c r="Z28" s="8" t="s">
        <v>45</v>
      </c>
      <c r="AA28" s="11" t="s">
        <v>46</v>
      </c>
      <c r="AB28" s="12">
        <f t="shared" si="1"/>
        <v>0.19980340000000002</v>
      </c>
    </row>
    <row r="29" spans="1:28" s="4" customFormat="1" ht="13" x14ac:dyDescent="0.3">
      <c r="A29" s="5">
        <v>2006</v>
      </c>
      <c r="B29" s="6" t="s">
        <v>107</v>
      </c>
      <c r="C29" s="7">
        <v>43684</v>
      </c>
      <c r="D29" s="8">
        <v>57</v>
      </c>
      <c r="E29" s="9" t="s">
        <v>47</v>
      </c>
      <c r="F29" s="8" t="s">
        <v>116</v>
      </c>
      <c r="G29" s="11" t="s">
        <v>117</v>
      </c>
      <c r="H29" s="8" t="str">
        <f>"000065"</f>
        <v>000065</v>
      </c>
      <c r="I29" s="7">
        <v>43071</v>
      </c>
      <c r="J29" s="8" t="str">
        <f>"000054"</f>
        <v>000054</v>
      </c>
      <c r="K29" s="7">
        <v>43164</v>
      </c>
      <c r="L29" s="8" t="str">
        <f>"000075"</f>
        <v>000075</v>
      </c>
      <c r="M29" s="7">
        <v>43164</v>
      </c>
      <c r="N29" s="8">
        <v>17</v>
      </c>
      <c r="O29" s="8" t="str">
        <f>"004278"</f>
        <v>004278</v>
      </c>
      <c r="P29" s="7">
        <v>43680</v>
      </c>
      <c r="Q29" s="12">
        <v>11.94042</v>
      </c>
      <c r="R29" s="12">
        <v>0.64522000000000002</v>
      </c>
      <c r="S29" s="12">
        <v>11.295199999999999</v>
      </c>
      <c r="T29" s="8">
        <v>144</v>
      </c>
      <c r="U29" s="7">
        <v>43684</v>
      </c>
      <c r="V29" s="8">
        <v>123456789</v>
      </c>
      <c r="W29" s="11" t="s">
        <v>110</v>
      </c>
      <c r="X29" s="8" t="s">
        <v>66</v>
      </c>
      <c r="Y29" s="11" t="s">
        <v>96</v>
      </c>
      <c r="Z29" s="8" t="s">
        <v>45</v>
      </c>
      <c r="AA29" s="11" t="s">
        <v>46</v>
      </c>
      <c r="AB29" s="12">
        <f t="shared" si="1"/>
        <v>0.1194042</v>
      </c>
    </row>
    <row r="30" spans="1:28" s="4" customFormat="1" ht="13" x14ac:dyDescent="0.3">
      <c r="A30" s="5">
        <v>2007</v>
      </c>
      <c r="B30" s="6" t="s">
        <v>107</v>
      </c>
      <c r="C30" s="7">
        <v>43684</v>
      </c>
      <c r="D30" s="8">
        <v>57</v>
      </c>
      <c r="E30" s="9" t="s">
        <v>47</v>
      </c>
      <c r="F30" s="8" t="s">
        <v>118</v>
      </c>
      <c r="G30" s="11" t="s">
        <v>119</v>
      </c>
      <c r="H30" s="8" t="str">
        <f>"000066"</f>
        <v>000066</v>
      </c>
      <c r="I30" s="7">
        <v>43071</v>
      </c>
      <c r="J30" s="8" t="str">
        <f>"000057"</f>
        <v>000057</v>
      </c>
      <c r="K30" s="7">
        <v>43164</v>
      </c>
      <c r="L30" s="8" t="str">
        <f>"000076"</f>
        <v>000076</v>
      </c>
      <c r="M30" s="7">
        <v>43164</v>
      </c>
      <c r="N30" s="8">
        <v>17</v>
      </c>
      <c r="O30" s="8" t="str">
        <f>"004279"</f>
        <v>004279</v>
      </c>
      <c r="P30" s="7">
        <v>43680</v>
      </c>
      <c r="Q30" s="12">
        <v>19.95384</v>
      </c>
      <c r="R30" s="12">
        <v>1.2174700000000001</v>
      </c>
      <c r="S30" s="12">
        <v>18.736370000000001</v>
      </c>
      <c r="T30" s="8">
        <v>144</v>
      </c>
      <c r="U30" s="7">
        <v>43684</v>
      </c>
      <c r="V30" s="8">
        <v>123456789</v>
      </c>
      <c r="W30" s="11" t="s">
        <v>110</v>
      </c>
      <c r="X30" s="8" t="s">
        <v>66</v>
      </c>
      <c r="Y30" s="11" t="s">
        <v>96</v>
      </c>
      <c r="Z30" s="8" t="s">
        <v>45</v>
      </c>
      <c r="AA30" s="11" t="s">
        <v>46</v>
      </c>
      <c r="AB30" s="12">
        <f t="shared" si="1"/>
        <v>0.1995384</v>
      </c>
    </row>
    <row r="31" spans="1:28" s="4" customFormat="1" ht="13" x14ac:dyDescent="0.3">
      <c r="A31" s="5">
        <v>2008</v>
      </c>
      <c r="B31" s="6" t="s">
        <v>107</v>
      </c>
      <c r="C31" s="7">
        <v>43684</v>
      </c>
      <c r="D31" s="8">
        <v>57</v>
      </c>
      <c r="E31" s="9" t="s">
        <v>47</v>
      </c>
      <c r="F31" s="8" t="s">
        <v>120</v>
      </c>
      <c r="G31" s="11" t="s">
        <v>121</v>
      </c>
      <c r="H31" s="8" t="str">
        <f>"000064"</f>
        <v>000064</v>
      </c>
      <c r="I31" s="7">
        <v>43070</v>
      </c>
      <c r="J31" s="8" t="str">
        <f>"000058"</f>
        <v>000058</v>
      </c>
      <c r="K31" s="7">
        <v>43164</v>
      </c>
      <c r="L31" s="8" t="str">
        <f>"000077"</f>
        <v>000077</v>
      </c>
      <c r="M31" s="7">
        <v>43164</v>
      </c>
      <c r="N31" s="8">
        <v>17</v>
      </c>
      <c r="O31" s="8" t="str">
        <f>"004280"</f>
        <v>004280</v>
      </c>
      <c r="P31" s="7">
        <v>43680</v>
      </c>
      <c r="Q31" s="12">
        <v>19.996269999999999</v>
      </c>
      <c r="R31" s="12">
        <v>1.07995</v>
      </c>
      <c r="S31" s="12">
        <v>18.916319999999999</v>
      </c>
      <c r="T31" s="8">
        <v>144</v>
      </c>
      <c r="U31" s="7">
        <v>43684</v>
      </c>
      <c r="V31" s="8">
        <v>123456789</v>
      </c>
      <c r="W31" s="11" t="s">
        <v>110</v>
      </c>
      <c r="X31" s="8" t="s">
        <v>41</v>
      </c>
      <c r="Y31" s="11" t="s">
        <v>42</v>
      </c>
      <c r="Z31" s="8" t="s">
        <v>45</v>
      </c>
      <c r="AA31" s="11" t="s">
        <v>46</v>
      </c>
      <c r="AB31" s="12">
        <f t="shared" si="1"/>
        <v>0.19996269999999999</v>
      </c>
    </row>
    <row r="32" spans="1:28" s="4" customFormat="1" ht="13" x14ac:dyDescent="0.3">
      <c r="A32" s="5">
        <v>2009</v>
      </c>
      <c r="B32" s="6" t="s">
        <v>107</v>
      </c>
      <c r="C32" s="7">
        <v>43684</v>
      </c>
      <c r="D32" s="8">
        <v>57</v>
      </c>
      <c r="E32" s="9" t="s">
        <v>47</v>
      </c>
      <c r="F32" s="8" t="s">
        <v>122</v>
      </c>
      <c r="G32" s="11" t="s">
        <v>123</v>
      </c>
      <c r="H32" s="8" t="str">
        <f>"000062"</f>
        <v>000062</v>
      </c>
      <c r="I32" s="7">
        <v>43070</v>
      </c>
      <c r="J32" s="8" t="str">
        <f>"000051"</f>
        <v>000051</v>
      </c>
      <c r="K32" s="7">
        <v>43163</v>
      </c>
      <c r="L32" s="8" t="str">
        <f>"000078"</f>
        <v>000078</v>
      </c>
      <c r="M32" s="7">
        <v>43164</v>
      </c>
      <c r="N32" s="8">
        <v>17</v>
      </c>
      <c r="O32" s="8" t="str">
        <f>"004281"</f>
        <v>004281</v>
      </c>
      <c r="P32" s="7">
        <v>43680</v>
      </c>
      <c r="Q32" s="12">
        <v>19.961490000000001</v>
      </c>
      <c r="R32" s="12">
        <v>1.47505</v>
      </c>
      <c r="S32" s="12">
        <v>18.486440000000002</v>
      </c>
      <c r="T32" s="8">
        <v>144</v>
      </c>
      <c r="U32" s="7">
        <v>43684</v>
      </c>
      <c r="V32" s="8">
        <v>123456789</v>
      </c>
      <c r="W32" s="11" t="s">
        <v>115</v>
      </c>
      <c r="X32" s="8" t="s">
        <v>41</v>
      </c>
      <c r="Y32" s="11" t="s">
        <v>42</v>
      </c>
      <c r="Z32" s="8" t="s">
        <v>45</v>
      </c>
      <c r="AA32" s="11" t="s">
        <v>46</v>
      </c>
      <c r="AB32" s="12">
        <f t="shared" si="1"/>
        <v>0.19961490000000001</v>
      </c>
    </row>
    <row r="33" spans="1:28" s="4" customFormat="1" ht="13" x14ac:dyDescent="0.3">
      <c r="A33" s="5">
        <v>2010</v>
      </c>
      <c r="B33" s="6" t="s">
        <v>124</v>
      </c>
      <c r="C33" s="7">
        <v>43714</v>
      </c>
      <c r="D33" s="8">
        <v>57</v>
      </c>
      <c r="E33" s="9" t="s">
        <v>47</v>
      </c>
      <c r="F33" s="8" t="s">
        <v>125</v>
      </c>
      <c r="G33" s="11" t="s">
        <v>126</v>
      </c>
      <c r="H33" s="8" t="str">
        <f>"000058"</f>
        <v>000058</v>
      </c>
      <c r="I33" s="7">
        <v>43068</v>
      </c>
      <c r="J33" s="8" t="str">
        <f>"000066"</f>
        <v>000066</v>
      </c>
      <c r="K33" s="7">
        <v>43190</v>
      </c>
      <c r="L33" s="8" t="str">
        <f>"000002"</f>
        <v>000002</v>
      </c>
      <c r="M33" s="7">
        <v>43191</v>
      </c>
      <c r="N33" s="8">
        <v>17</v>
      </c>
      <c r="O33" s="8" t="str">
        <f>"004845"</f>
        <v>004845</v>
      </c>
      <c r="P33" s="7">
        <v>43705</v>
      </c>
      <c r="Q33" s="12">
        <v>18.76389</v>
      </c>
      <c r="R33" s="12">
        <v>1.23837</v>
      </c>
      <c r="S33" s="12">
        <v>17.52552</v>
      </c>
      <c r="T33" s="8">
        <v>175</v>
      </c>
      <c r="U33" s="7">
        <v>43714</v>
      </c>
      <c r="V33" s="8">
        <v>123456789</v>
      </c>
      <c r="W33" s="11" t="s">
        <v>76</v>
      </c>
      <c r="X33" s="8" t="s">
        <v>39</v>
      </c>
      <c r="Y33" s="11" t="s">
        <v>40</v>
      </c>
      <c r="Z33" s="8" t="s">
        <v>45</v>
      </c>
      <c r="AA33" s="11" t="s">
        <v>46</v>
      </c>
      <c r="AB33" s="12">
        <f t="shared" si="1"/>
        <v>0.1876389</v>
      </c>
    </row>
    <row r="34" spans="1:28" s="4" customFormat="1" ht="13" x14ac:dyDescent="0.3">
      <c r="A34" s="5">
        <v>2011</v>
      </c>
      <c r="B34" s="6" t="s">
        <v>124</v>
      </c>
      <c r="C34" s="7">
        <v>43714</v>
      </c>
      <c r="D34" s="8">
        <v>57</v>
      </c>
      <c r="E34" s="9" t="s">
        <v>47</v>
      </c>
      <c r="F34" s="8" t="s">
        <v>127</v>
      </c>
      <c r="G34" s="11" t="s">
        <v>128</v>
      </c>
      <c r="H34" s="8" t="str">
        <f>"000092"</f>
        <v>000092</v>
      </c>
      <c r="I34" s="7">
        <v>43119</v>
      </c>
      <c r="J34" s="8" t="str">
        <f>"000003"</f>
        <v>000003</v>
      </c>
      <c r="K34" s="7">
        <v>43196</v>
      </c>
      <c r="L34" s="8" t="str">
        <f>"000006"</f>
        <v>000006</v>
      </c>
      <c r="M34" s="7">
        <v>43196</v>
      </c>
      <c r="N34" s="8">
        <v>17</v>
      </c>
      <c r="O34" s="8" t="str">
        <f>"004848"</f>
        <v>004848</v>
      </c>
      <c r="P34" s="7">
        <v>43705</v>
      </c>
      <c r="Q34" s="12">
        <v>12.8878</v>
      </c>
      <c r="R34" s="12">
        <v>0.79947999999999997</v>
      </c>
      <c r="S34" s="12">
        <v>12.08832</v>
      </c>
      <c r="T34" s="8">
        <v>175</v>
      </c>
      <c r="U34" s="7">
        <v>43714</v>
      </c>
      <c r="V34" s="8">
        <v>123456789</v>
      </c>
      <c r="W34" s="11" t="s">
        <v>70</v>
      </c>
      <c r="X34" s="8" t="s">
        <v>39</v>
      </c>
      <c r="Y34" s="11" t="s">
        <v>40</v>
      </c>
      <c r="Z34" s="8" t="s">
        <v>45</v>
      </c>
      <c r="AA34" s="11" t="s">
        <v>46</v>
      </c>
      <c r="AB34" s="12">
        <f t="shared" si="1"/>
        <v>0.12887799999999999</v>
      </c>
    </row>
    <row r="35" spans="1:28" s="4" customFormat="1" ht="13" x14ac:dyDescent="0.3">
      <c r="A35" s="5">
        <v>2012</v>
      </c>
      <c r="B35" s="6" t="s">
        <v>124</v>
      </c>
      <c r="C35" s="7">
        <v>43719</v>
      </c>
      <c r="D35" s="8">
        <v>57</v>
      </c>
      <c r="E35" s="9" t="s">
        <v>47</v>
      </c>
      <c r="F35" s="8" t="s">
        <v>56</v>
      </c>
      <c r="G35" s="11" t="s">
        <v>57</v>
      </c>
      <c r="H35" s="8" t="str">
        <f>"000023"</f>
        <v>000023</v>
      </c>
      <c r="I35" s="7">
        <v>42825</v>
      </c>
      <c r="J35" s="8" t="str">
        <f>"000109"</f>
        <v>000109</v>
      </c>
      <c r="K35" s="7">
        <v>43754</v>
      </c>
      <c r="L35" s="8" t="str">
        <f>"000109"</f>
        <v>000109</v>
      </c>
      <c r="M35" s="7">
        <v>43754</v>
      </c>
      <c r="N35" s="8">
        <v>16</v>
      </c>
      <c r="O35" s="8" t="str">
        <f>"005942"</f>
        <v>005942</v>
      </c>
      <c r="P35" s="7">
        <v>43763</v>
      </c>
      <c r="Q35" s="12">
        <v>2.27867</v>
      </c>
      <c r="R35" s="12">
        <v>0.29826999999999998</v>
      </c>
      <c r="S35" s="12">
        <v>1.9803999999999999</v>
      </c>
      <c r="T35" s="8">
        <v>179</v>
      </c>
      <c r="U35" s="7">
        <v>43719</v>
      </c>
      <c r="V35" s="8">
        <v>9880801223</v>
      </c>
      <c r="W35" s="11" t="s">
        <v>58</v>
      </c>
      <c r="X35" s="8" t="s">
        <v>29</v>
      </c>
      <c r="Y35" s="11" t="s">
        <v>30</v>
      </c>
      <c r="Z35" s="8" t="s">
        <v>43</v>
      </c>
      <c r="AA35" s="11" t="s">
        <v>44</v>
      </c>
      <c r="AB35" s="12">
        <f t="shared" si="1"/>
        <v>2.27867E-2</v>
      </c>
    </row>
    <row r="36" spans="1:28" s="4" customFormat="1" ht="13" x14ac:dyDescent="0.3">
      <c r="A36" s="5">
        <v>2013</v>
      </c>
      <c r="B36" s="6" t="s">
        <v>124</v>
      </c>
      <c r="C36" s="7">
        <v>43732</v>
      </c>
      <c r="D36" s="8">
        <v>57</v>
      </c>
      <c r="E36" s="9" t="s">
        <v>47</v>
      </c>
      <c r="F36" s="8" t="s">
        <v>129</v>
      </c>
      <c r="G36" s="11" t="s">
        <v>130</v>
      </c>
      <c r="H36" s="8" t="str">
        <f>"000085"</f>
        <v>000085</v>
      </c>
      <c r="I36" s="7">
        <v>43108</v>
      </c>
      <c r="J36" s="8" t="str">
        <f>"000011"</f>
        <v>000011</v>
      </c>
      <c r="K36" s="7">
        <v>43215</v>
      </c>
      <c r="L36" s="8" t="str">
        <f>"000027"</f>
        <v>000027</v>
      </c>
      <c r="M36" s="7">
        <v>43215</v>
      </c>
      <c r="N36" s="8">
        <v>17</v>
      </c>
      <c r="O36" s="8" t="str">
        <f>"005361"</f>
        <v>005361</v>
      </c>
      <c r="P36" s="7">
        <v>43729</v>
      </c>
      <c r="Q36" s="12">
        <v>19.957820000000002</v>
      </c>
      <c r="R36" s="12">
        <v>1.11765</v>
      </c>
      <c r="S36" s="12">
        <v>18.840170000000001</v>
      </c>
      <c r="T36" s="8">
        <v>199</v>
      </c>
      <c r="U36" s="7">
        <v>43732</v>
      </c>
      <c r="V36" s="8">
        <v>123456789</v>
      </c>
      <c r="W36" s="11" t="s">
        <v>131</v>
      </c>
      <c r="X36" s="8" t="s">
        <v>66</v>
      </c>
      <c r="Y36" s="11" t="s">
        <v>96</v>
      </c>
      <c r="Z36" s="8" t="s">
        <v>45</v>
      </c>
      <c r="AA36" s="11" t="s">
        <v>46</v>
      </c>
      <c r="AB36" s="12">
        <f t="shared" si="1"/>
        <v>0.19957820000000001</v>
      </c>
    </row>
    <row r="37" spans="1:28" s="4" customFormat="1" ht="13" x14ac:dyDescent="0.3">
      <c r="A37" s="5">
        <v>2014</v>
      </c>
      <c r="B37" s="6" t="s">
        <v>132</v>
      </c>
      <c r="C37" s="7">
        <v>43763</v>
      </c>
      <c r="D37" s="5">
        <v>57</v>
      </c>
      <c r="E37" s="9" t="s">
        <v>47</v>
      </c>
      <c r="F37" s="8" t="s">
        <v>56</v>
      </c>
      <c r="G37" s="9" t="s">
        <v>57</v>
      </c>
      <c r="H37" s="8" t="str">
        <f>"000023"</f>
        <v>000023</v>
      </c>
      <c r="I37" s="7">
        <v>42825</v>
      </c>
      <c r="J37" s="8" t="str">
        <f>"000145"</f>
        <v>000145</v>
      </c>
      <c r="K37" s="7">
        <v>43805</v>
      </c>
      <c r="L37" s="8" t="str">
        <f>"000146"</f>
        <v>000146</v>
      </c>
      <c r="M37" s="7">
        <v>43805</v>
      </c>
      <c r="N37" s="8">
        <v>16</v>
      </c>
      <c r="O37" s="8" t="str">
        <f>"006832"</f>
        <v>006832</v>
      </c>
      <c r="P37" s="7">
        <v>43815</v>
      </c>
      <c r="Q37" s="10">
        <v>4.5573499999999996</v>
      </c>
      <c r="R37" s="10">
        <v>0.59755000000000003</v>
      </c>
      <c r="S37" s="10">
        <v>3.9598</v>
      </c>
      <c r="T37" s="8">
        <v>13</v>
      </c>
      <c r="U37" s="7">
        <v>43763</v>
      </c>
      <c r="V37" s="8">
        <v>9880801223</v>
      </c>
      <c r="W37" s="9" t="s">
        <v>58</v>
      </c>
      <c r="X37" s="8" t="s">
        <v>29</v>
      </c>
      <c r="Y37" s="9" t="s">
        <v>30</v>
      </c>
      <c r="Z37" s="8" t="s">
        <v>43</v>
      </c>
      <c r="AA37" s="9" t="s">
        <v>44</v>
      </c>
      <c r="AB37" s="10">
        <v>4.5573499999999996E-2</v>
      </c>
    </row>
    <row r="38" spans="1:28" s="4" customFormat="1" ht="13" x14ac:dyDescent="0.3">
      <c r="A38" s="5">
        <v>2015</v>
      </c>
      <c r="B38" s="6" t="s">
        <v>133</v>
      </c>
      <c r="C38" s="7">
        <v>43789</v>
      </c>
      <c r="D38" s="5">
        <v>57</v>
      </c>
      <c r="E38" s="9" t="s">
        <v>47</v>
      </c>
      <c r="F38" s="8" t="s">
        <v>134</v>
      </c>
      <c r="G38" s="9" t="s">
        <v>135</v>
      </c>
      <c r="H38" s="8" t="str">
        <f>"000094"</f>
        <v>000094</v>
      </c>
      <c r="I38" s="7">
        <v>43119</v>
      </c>
      <c r="J38" s="8" t="str">
        <f>"000012"</f>
        <v>000012</v>
      </c>
      <c r="K38" s="7">
        <v>43227</v>
      </c>
      <c r="L38" s="8" t="str">
        <f>"000032"</f>
        <v>000032</v>
      </c>
      <c r="M38" s="7">
        <v>43227</v>
      </c>
      <c r="N38" s="8">
        <v>17</v>
      </c>
      <c r="O38" s="8" t="str">
        <f>"006222"</f>
        <v>006222</v>
      </c>
      <c r="P38" s="7">
        <v>43782</v>
      </c>
      <c r="Q38" s="10">
        <v>19.060939999999999</v>
      </c>
      <c r="R38" s="10">
        <v>1.06742</v>
      </c>
      <c r="S38" s="10">
        <v>17.99352</v>
      </c>
      <c r="T38" s="8">
        <v>13</v>
      </c>
      <c r="U38" s="7">
        <v>43789</v>
      </c>
      <c r="V38" s="8">
        <v>123456789</v>
      </c>
      <c r="W38" s="9" t="s">
        <v>136</v>
      </c>
      <c r="X38" s="8" t="s">
        <v>39</v>
      </c>
      <c r="Y38" s="9" t="s">
        <v>40</v>
      </c>
      <c r="Z38" s="8" t="s">
        <v>45</v>
      </c>
      <c r="AA38" s="9" t="s">
        <v>46</v>
      </c>
      <c r="AB38" s="10">
        <v>0.19060939999999998</v>
      </c>
    </row>
    <row r="39" spans="1:28" s="4" customFormat="1" ht="13" x14ac:dyDescent="0.3">
      <c r="A39" s="5">
        <v>2016</v>
      </c>
      <c r="B39" s="6" t="s">
        <v>137</v>
      </c>
      <c r="C39" s="7">
        <v>43801</v>
      </c>
      <c r="D39" s="5">
        <v>57</v>
      </c>
      <c r="E39" s="9" t="s">
        <v>47</v>
      </c>
      <c r="F39" s="8" t="s">
        <v>138</v>
      </c>
      <c r="G39" s="9" t="s">
        <v>139</v>
      </c>
      <c r="H39" s="8" t="str">
        <f>"000111"</f>
        <v>000111</v>
      </c>
      <c r="I39" s="7">
        <v>43166</v>
      </c>
      <c r="J39" s="8" t="str">
        <f>"000067"</f>
        <v>000067</v>
      </c>
      <c r="K39" s="7">
        <v>43726</v>
      </c>
      <c r="L39" s="8" t="str">
        <f>"000109"</f>
        <v>000109</v>
      </c>
      <c r="M39" s="7">
        <v>43726</v>
      </c>
      <c r="N39" s="8">
        <v>17</v>
      </c>
      <c r="O39" s="8" t="str">
        <f>"006442"</f>
        <v>006442</v>
      </c>
      <c r="P39" s="7">
        <v>43795</v>
      </c>
      <c r="Q39" s="10">
        <v>12.827830000000001</v>
      </c>
      <c r="R39" s="10">
        <v>1.1602600000000001</v>
      </c>
      <c r="S39" s="10">
        <v>11.66757</v>
      </c>
      <c r="T39" s="8">
        <v>13</v>
      </c>
      <c r="U39" s="7">
        <v>43801</v>
      </c>
      <c r="V39" s="8">
        <v>123456789</v>
      </c>
      <c r="W39" s="9" t="s">
        <v>140</v>
      </c>
      <c r="X39" s="8" t="s">
        <v>37</v>
      </c>
      <c r="Y39" s="9" t="s">
        <v>38</v>
      </c>
      <c r="Z39" s="8" t="s">
        <v>45</v>
      </c>
      <c r="AA39" s="9" t="s">
        <v>46</v>
      </c>
      <c r="AB39" s="10">
        <v>0.12827830000000001</v>
      </c>
    </row>
    <row r="40" spans="1:28" s="4" customFormat="1" ht="13" x14ac:dyDescent="0.3">
      <c r="A40" s="5">
        <v>2017</v>
      </c>
      <c r="B40" s="6" t="s">
        <v>137</v>
      </c>
      <c r="C40" s="7">
        <v>43805</v>
      </c>
      <c r="D40" s="5">
        <v>57</v>
      </c>
      <c r="E40" s="9" t="s">
        <v>47</v>
      </c>
      <c r="F40" s="8" t="s">
        <v>141</v>
      </c>
      <c r="G40" s="9" t="s">
        <v>142</v>
      </c>
      <c r="H40" s="8" t="str">
        <f>"000134"</f>
        <v>000134</v>
      </c>
      <c r="I40" s="7">
        <v>43179</v>
      </c>
      <c r="J40" s="8" t="str">
        <f>"000018"</f>
        <v>000018</v>
      </c>
      <c r="K40" s="7">
        <v>43245</v>
      </c>
      <c r="L40" s="8" t="str">
        <f>"000044"</f>
        <v>000044</v>
      </c>
      <c r="M40" s="7">
        <v>43245</v>
      </c>
      <c r="N40" s="8">
        <v>17</v>
      </c>
      <c r="O40" s="8" t="str">
        <f>"006524"</f>
        <v>006524</v>
      </c>
      <c r="P40" s="7">
        <v>43802</v>
      </c>
      <c r="Q40" s="10">
        <v>19.55125</v>
      </c>
      <c r="R40" s="10">
        <v>0.95159000000000005</v>
      </c>
      <c r="S40" s="10">
        <v>18.59966</v>
      </c>
      <c r="T40" s="8">
        <v>13</v>
      </c>
      <c r="U40" s="7">
        <v>43805</v>
      </c>
      <c r="V40" s="8">
        <v>123456789</v>
      </c>
      <c r="W40" s="9" t="s">
        <v>79</v>
      </c>
      <c r="X40" s="8" t="s">
        <v>41</v>
      </c>
      <c r="Y40" s="9" t="s">
        <v>42</v>
      </c>
      <c r="Z40" s="8" t="s">
        <v>45</v>
      </c>
      <c r="AA40" s="9" t="s">
        <v>46</v>
      </c>
      <c r="AB40" s="10">
        <v>0.19551250000000001</v>
      </c>
    </row>
    <row r="41" spans="1:28" s="4" customFormat="1" ht="13" x14ac:dyDescent="0.3">
      <c r="A41" s="5">
        <v>2018</v>
      </c>
      <c r="B41" s="6" t="s">
        <v>137</v>
      </c>
      <c r="C41" s="7">
        <v>43816</v>
      </c>
      <c r="D41" s="5">
        <v>57</v>
      </c>
      <c r="E41" s="9" t="s">
        <v>47</v>
      </c>
      <c r="F41" s="8" t="s">
        <v>56</v>
      </c>
      <c r="G41" s="9" t="s">
        <v>57</v>
      </c>
      <c r="H41" s="8" t="str">
        <f>"000023"</f>
        <v>000023</v>
      </c>
      <c r="I41" s="7">
        <v>42825</v>
      </c>
      <c r="J41" s="8" t="str">
        <f>"000145"</f>
        <v>000145</v>
      </c>
      <c r="K41" s="7">
        <v>43805</v>
      </c>
      <c r="L41" s="8" t="str">
        <f>"000146"</f>
        <v>000146</v>
      </c>
      <c r="M41" s="7">
        <v>43805</v>
      </c>
      <c r="N41" s="8">
        <v>16</v>
      </c>
      <c r="O41" s="8" t="str">
        <f>"006832"</f>
        <v>006832</v>
      </c>
      <c r="P41" s="7">
        <v>43815</v>
      </c>
      <c r="Q41" s="10">
        <v>4.5573499999999996</v>
      </c>
      <c r="R41" s="10">
        <v>0.59104999999999996</v>
      </c>
      <c r="S41" s="10">
        <v>3.9662999999999999</v>
      </c>
      <c r="T41" s="8">
        <v>13</v>
      </c>
      <c r="U41" s="7">
        <v>43816</v>
      </c>
      <c r="V41" s="8">
        <v>9880801223</v>
      </c>
      <c r="W41" s="9" t="s">
        <v>58</v>
      </c>
      <c r="X41" s="8" t="s">
        <v>29</v>
      </c>
      <c r="Y41" s="9" t="s">
        <v>30</v>
      </c>
      <c r="Z41" s="8" t="s">
        <v>43</v>
      </c>
      <c r="AA41" s="9" t="s">
        <v>44</v>
      </c>
      <c r="AB41" s="10">
        <v>4.5573499999999996E-2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2020-01-28T11:51:19Z</dcterms:modified>
</cp:coreProperties>
</file>