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<sst xmlns="http://schemas.openxmlformats.org/spreadsheetml/2006/main" count="280" uniqueCount="123">
  <si>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</si>
  <si>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</si>
  <si>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</si>
  <si>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</si>
  <si>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</si>
  <si>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</si>
  <si>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</si>
  <si>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</si>
  <si>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</si>
  <si>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</si>
  <si>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</si>
  <si>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</si>
  <si>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</si>
  <si>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</si>
  <si>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</si>
  <si>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</si>
  <si>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</si>
  <si>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</si>
  <si>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</si>
  <si>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</si>
  <si>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</si>
  <si>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</si>
  <si>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</si>
  <si>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</si>
  <si>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</si>
  <si>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</si>
  <si>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</si>
  <si>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</si>
  <si>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</si>
  <si>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</si>
  <si>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</si>
  <si>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</si>
  <si>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</si>
  <si>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P1878</t>
  </si>
  <si>
    <t>18per - Works (Bhagyajyothi, Sooru / Neeru Yojane and General) (54 Lakhs / New Wards)</t>
  </si>
  <si>
    <t>KRIDL</t>
  </si>
  <si>
    <t>P3075</t>
  </si>
  <si>
    <t>Special comprehensive development works in Bangalore city (Bangalore city in charge Minister Discretionary Grants)</t>
  </si>
  <si>
    <t>ddo080</t>
  </si>
  <si>
    <t xml:space="preserve"> Assistant Executive Engineer Pulikeshinagar East Zone</t>
  </si>
  <si>
    <t>SK Garden</t>
  </si>
  <si>
    <t>061-17-000033</t>
  </si>
  <si>
    <t>Improvements of drain in modi main road and Cross Road in ward no 61</t>
  </si>
  <si>
    <t>T. Ravishankar</t>
  </si>
  <si>
    <t>061-17-000035</t>
  </si>
  <si>
    <t>Improvements of drain in masidj street in ward no 61</t>
  </si>
  <si>
    <t>061-17-000040</t>
  </si>
  <si>
    <t>Providing and laying of concrette in a k colony in ward no 61</t>
  </si>
  <si>
    <t>061-17-000034</t>
  </si>
  <si>
    <t>Improvements of drain in 2nd cross bassappa lane in ward no 61</t>
  </si>
  <si>
    <t>061-17-000030</t>
  </si>
  <si>
    <t>Providing and laying of concrette Roads in N.C.Colony in ward no 61</t>
  </si>
  <si>
    <t>061-17-000036</t>
  </si>
  <si>
    <t>Providing and laying of concrette in gandhi grama near tiolet block in ward no 61</t>
  </si>
  <si>
    <t>061-17-000019</t>
  </si>
  <si>
    <t>CONSTRUCTION OF TOILET BLOCK IN PAPANNA GARDEN WARD NO 61</t>
  </si>
  <si>
    <t>061-16-000016</t>
  </si>
  <si>
    <t>PROVIDING  AND FILLING OF POT HOLE IN CONCRETE ROADS IN WARD NO 061</t>
  </si>
  <si>
    <t>B.R. Pradeep</t>
  </si>
  <si>
    <t>061-16-000007</t>
  </si>
  <si>
    <t>PROVIDING AND FIXING NEW NAME BOARD IN WARD NO 061</t>
  </si>
  <si>
    <t>B S Gurubabu</t>
  </si>
  <si>
    <t>061-16-000008</t>
  </si>
  <si>
    <t>PROVIDING AND LAYING OF CC ROAD AND IMPROVEMENT DRAIN IN WILLIAMS TOWN NEAR MASJID IN WARD NO 61</t>
  </si>
  <si>
    <t>B.S. Gurubabu</t>
  </si>
  <si>
    <t>061-17-000004</t>
  </si>
  <si>
    <t>Providing and Laying of CC Road in Byadrahalli in ward no 61</t>
  </si>
  <si>
    <t>N.B. Nagaraj</t>
  </si>
  <si>
    <t>061-15-000019</t>
  </si>
  <si>
    <t xml:space="preserve">Providing and Laying of Concrete Road 11th Left side Road of Goa Garden in ward no 61 </t>
  </si>
  <si>
    <t>July</t>
  </si>
  <si>
    <t>061-18-000058</t>
  </si>
  <si>
    <t>IMPROVEMENTS OF DRAINS AT WILLIAMS TOWN AND SURROUNDINGS AREA IN WARD NO 61 SK GARDEN</t>
  </si>
  <si>
    <t>M/s KRIDL</t>
  </si>
  <si>
    <t>061-18-000039</t>
  </si>
  <si>
    <t>Providing Dust Bin and CC camera at vulnerable SWM pooints in all S K Garden in ward no 61 S K Garden</t>
  </si>
  <si>
    <t xml:space="preserve">M/s KRIDL </t>
  </si>
  <si>
    <t>P3298</t>
  </si>
  <si>
    <t>14th Finance Commission Works - SWM Works</t>
  </si>
  <si>
    <t>061-18-000061</t>
  </si>
  <si>
    <t>PROVIDING DRINKING AND WATER SUPPLY AT SC ST AREAS IN WARD NO 61 SK GARDEN</t>
  </si>
  <si>
    <t>August</t>
  </si>
  <si>
    <t>061-16-000017</t>
  </si>
  <si>
    <t>PROVIDING AND POT HOLE FILLING IN ASPHALT ROADS IN WARD NO 61</t>
  </si>
  <si>
    <t>M.V. Suresh Kumar</t>
  </si>
  <si>
    <t>061-18-000001</t>
  </si>
  <si>
    <t>Improvements to Drain and Providing CC roads to Pottary Road and surrounding area in ward no 61 S K Garden.</t>
  </si>
  <si>
    <t>P0190</t>
  </si>
  <si>
    <t>Works sanctioned by Hon Mayor</t>
  </si>
  <si>
    <t>061-18-000002</t>
  </si>
  <si>
    <t>Providing CC Road and drain at K G F Building and Surrounding area in ward no 61 S K Garden.</t>
  </si>
  <si>
    <t>061-18-000006</t>
  </si>
  <si>
    <t>Providing CC Roads and drains in ward no 61</t>
  </si>
  <si>
    <t>P2178</t>
  </si>
  <si>
    <t>Works sanctioned by Dy. Mayor</t>
  </si>
  <si>
    <t>061-18-000017</t>
  </si>
  <si>
    <t>Providing CC Road to Modi Road to Cross roads and Surrounding area in ward no 61 S.K Garden</t>
  </si>
  <si>
    <t>P3319</t>
  </si>
  <si>
    <t>Special Development works at ward No.61 Rs.6Cr, Ward 62 Rs.9 Cr,</t>
  </si>
  <si>
    <t>061-18-000014</t>
  </si>
  <si>
    <t>Improvements to Drains 4th cross Modi road and Surrounding area in ward no 61 S.K Garden</t>
  </si>
  <si>
    <t>061-17-000005</t>
  </si>
  <si>
    <t>Providing and laying of CC Road and drain in A.K.Colony and Basappa line in ward no 61</t>
  </si>
  <si>
    <t>September</t>
  </si>
  <si>
    <t>061-18-000056</t>
  </si>
  <si>
    <t>IMPROVEMENTS OF ROADS AND DRAINS AT GANDHI GRAMA AND SURROUNDINGS AREA IN WARD NO 61 SK GARDEN</t>
  </si>
  <si>
    <t>November</t>
  </si>
  <si>
    <t>061-18-000041</t>
  </si>
  <si>
    <t>IMPROVEMNTS TO ITI LAYOUT PARK IN WARD NO 61 SK GARDEN</t>
  </si>
  <si>
    <t>P0311</t>
  </si>
  <si>
    <t>Landscape Development Of Parks/Medians/Boulevants and Circles(Janoodya Works)</t>
  </si>
  <si>
    <t>ddo075</t>
  </si>
  <si>
    <t xml:space="preserve"> Executive Engineer Project East Zone</t>
  </si>
  <si>
    <t>061-18-000040</t>
  </si>
  <si>
    <t>DEVELOPMENT OF WILLIAMS TOWN PARK 2ND MAIN IN WARD NO 61 SK GARDEN</t>
  </si>
  <si>
    <t>061-17-000001</t>
  </si>
  <si>
    <t>Providing and laying of CC Road in Goa Garden 7th cross to Mardhana Hotel area in ward no 61</t>
  </si>
  <si>
    <t>061-17-000002</t>
  </si>
  <si>
    <t>Providing and laying of CC Road and Desiliting in Drain in D.J.Halli in ward no 61</t>
  </si>
  <si>
    <t>Hombegowda</t>
  </si>
  <si>
    <t>December</t>
  </si>
  <si>
    <t>061-18-000062</t>
  </si>
  <si>
    <t>IMPROVEMENTS OF ROADS AT BASAPPA LANE AND SURROUNDINGS AREA IN WARD NO 61 SK GARDEN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</si>
</sst>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topLeftCell="A22" workbookViewId="0">
      <selection activeCell="E29" sqref="E29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2152</v>
      </c>
      <c r="B2" s="6" t="s">
        <v>28</v>
      </c>
      <c r="C2" s="7">
        <v>43566</v>
      </c>
      <c r="D2" s="8">
        <v>61</v>
      </c>
      <c r="E2" s="9" t="s">
        <v>40</v>
      </c>
      <c r="F2" s="8" t="s">
        <v>41</v>
      </c>
      <c r="G2" s="9" t="s">
        <v>42</v>
      </c>
      <c r="H2" s="8" t="str">
        <f>"000040"</f>
        <v>000040</v>
      </c>
      <c r="I2" s="7">
        <v>42851</v>
      </c>
      <c r="J2" s="8" t="str">
        <f>"000055"</f>
        <v>000055</v>
      </c>
      <c r="K2" s="7">
        <v>42916</v>
      </c>
      <c r="L2" s="8" t="str">
        <f>"000132"</f>
        <v>000132</v>
      </c>
      <c r="M2" s="7">
        <v>42916</v>
      </c>
      <c r="N2" s="8">
        <v>17</v>
      </c>
      <c r="O2" s="8" t="str">
        <f>"000124"</f>
        <v>000124</v>
      </c>
      <c r="P2" s="7">
        <v>43563</v>
      </c>
      <c r="Q2" s="10">
        <v>9.5065299999999997</v>
      </c>
      <c r="R2" s="10">
        <v>0.79518999999999995</v>
      </c>
      <c r="S2" s="10">
        <v>8.7113399999999999</v>
      </c>
      <c r="T2" s="8">
        <v>12</v>
      </c>
      <c r="U2" s="7">
        <v>43566</v>
      </c>
      <c r="V2" s="8">
        <v>9035660123</v>
      </c>
      <c r="W2" s="9" t="s">
        <v>43</v>
      </c>
      <c r="X2" s="8" t="s">
        <v>30</v>
      </c>
      <c r="Y2" s="9" t="s">
        <v>31</v>
      </c>
      <c r="Z2" s="8" t="s">
        <v>38</v>
      </c>
      <c r="AA2" s="9" t="s">
        <v>39</v>
      </c>
      <c r="AB2" s="10">
        <f t="shared" ref="AB2:AB12" si="0">Q2/100</f>
        <v>9.5065299999999991E-2</v>
      </c>
    </row>
    <row r="3" spans="1:28" s="4" customFormat="1" ht="13" x14ac:dyDescent="0.3">
      <c r="A3" s="5">
        <v>2153</v>
      </c>
      <c r="B3" s="6" t="s">
        <v>28</v>
      </c>
      <c r="C3" s="7">
        <v>43566</v>
      </c>
      <c r="D3" s="8">
        <v>61</v>
      </c>
      <c r="E3" s="9" t="s">
        <v>40</v>
      </c>
      <c r="F3" s="8" t="s">
        <v>44</v>
      </c>
      <c r="G3" s="9" t="s">
        <v>45</v>
      </c>
      <c r="H3" s="8" t="str">
        <f>"000044"</f>
        <v>000044</v>
      </c>
      <c r="I3" s="7">
        <v>42851</v>
      </c>
      <c r="J3" s="8" t="str">
        <f>"000056"</f>
        <v>000056</v>
      </c>
      <c r="K3" s="7">
        <v>42916</v>
      </c>
      <c r="L3" s="8" t="str">
        <f>"000133"</f>
        <v>000133</v>
      </c>
      <c r="M3" s="7">
        <v>42916</v>
      </c>
      <c r="N3" s="8">
        <v>17</v>
      </c>
      <c r="O3" s="8" t="str">
        <f>"000125"</f>
        <v>000125</v>
      </c>
      <c r="P3" s="7">
        <v>43563</v>
      </c>
      <c r="Q3" s="10">
        <v>9.7456700000000005</v>
      </c>
      <c r="R3" s="10">
        <v>0.80284</v>
      </c>
      <c r="S3" s="10">
        <v>8.9428300000000007</v>
      </c>
      <c r="T3" s="8">
        <v>12</v>
      </c>
      <c r="U3" s="7">
        <v>43566</v>
      </c>
      <c r="V3" s="8">
        <v>9035660123</v>
      </c>
      <c r="W3" s="9" t="s">
        <v>43</v>
      </c>
      <c r="X3" s="8" t="s">
        <v>30</v>
      </c>
      <c r="Y3" s="9" t="s">
        <v>31</v>
      </c>
      <c r="Z3" s="8" t="s">
        <v>38</v>
      </c>
      <c r="AA3" s="9" t="s">
        <v>39</v>
      </c>
      <c r="AB3" s="10">
        <f t="shared" si="0"/>
        <v>9.7456700000000007E-2</v>
      </c>
    </row>
    <row r="4" spans="1:28" s="4" customFormat="1" ht="13" x14ac:dyDescent="0.3">
      <c r="A4" s="5">
        <v>2154</v>
      </c>
      <c r="B4" s="6" t="s">
        <v>28</v>
      </c>
      <c r="C4" s="7">
        <v>43566</v>
      </c>
      <c r="D4" s="8">
        <v>61</v>
      </c>
      <c r="E4" s="9" t="s">
        <v>40</v>
      </c>
      <c r="F4" s="8" t="s">
        <v>46</v>
      </c>
      <c r="G4" s="9" t="s">
        <v>47</v>
      </c>
      <c r="H4" s="8" t="str">
        <f>"000041"</f>
        <v>000041</v>
      </c>
      <c r="I4" s="7">
        <v>42851</v>
      </c>
      <c r="J4" s="8" t="str">
        <f>"000057"</f>
        <v>000057</v>
      </c>
      <c r="K4" s="7">
        <v>42916</v>
      </c>
      <c r="L4" s="8" t="str">
        <f>"000134"</f>
        <v>000134</v>
      </c>
      <c r="M4" s="7">
        <v>42916</v>
      </c>
      <c r="N4" s="8">
        <v>17</v>
      </c>
      <c r="O4" s="8" t="str">
        <f>"000126"</f>
        <v>000126</v>
      </c>
      <c r="P4" s="7">
        <v>43563</v>
      </c>
      <c r="Q4" s="10">
        <v>9.67</v>
      </c>
      <c r="R4" s="10">
        <v>0.86914999999999998</v>
      </c>
      <c r="S4" s="10">
        <v>8.8008500000000005</v>
      </c>
      <c r="T4" s="8">
        <v>12</v>
      </c>
      <c r="U4" s="7">
        <v>43566</v>
      </c>
      <c r="V4" s="8">
        <v>9035660123</v>
      </c>
      <c r="W4" s="9" t="s">
        <v>43</v>
      </c>
      <c r="X4" s="8" t="s">
        <v>30</v>
      </c>
      <c r="Y4" s="9" t="s">
        <v>31</v>
      </c>
      <c r="Z4" s="8" t="s">
        <v>38</v>
      </c>
      <c r="AA4" s="9" t="s">
        <v>39</v>
      </c>
      <c r="AB4" s="10">
        <f t="shared" si="0"/>
        <v>9.6699999999999994E-2</v>
      </c>
    </row>
    <row r="5" spans="1:28" s="4" customFormat="1" ht="13" x14ac:dyDescent="0.3">
      <c r="A5" s="5">
        <v>2155</v>
      </c>
      <c r="B5" s="6" t="s">
        <v>28</v>
      </c>
      <c r="C5" s="7">
        <v>43566</v>
      </c>
      <c r="D5" s="8">
        <v>61</v>
      </c>
      <c r="E5" s="9" t="s">
        <v>40</v>
      </c>
      <c r="F5" s="8" t="s">
        <v>48</v>
      </c>
      <c r="G5" s="9" t="s">
        <v>49</v>
      </c>
      <c r="H5" s="8" t="str">
        <f>"000042"</f>
        <v>000042</v>
      </c>
      <c r="I5" s="7">
        <v>42851</v>
      </c>
      <c r="J5" s="8" t="str">
        <f>"000052"</f>
        <v>000052</v>
      </c>
      <c r="K5" s="7">
        <v>42916</v>
      </c>
      <c r="L5" s="8" t="str">
        <f>"000135"</f>
        <v>000135</v>
      </c>
      <c r="M5" s="7">
        <v>42916</v>
      </c>
      <c r="N5" s="8">
        <v>17</v>
      </c>
      <c r="O5" s="8" t="str">
        <f>"000127"</f>
        <v>000127</v>
      </c>
      <c r="P5" s="7">
        <v>43563</v>
      </c>
      <c r="Q5" s="10">
        <v>9.4753699999999998</v>
      </c>
      <c r="R5" s="10">
        <v>0.81059999999999999</v>
      </c>
      <c r="S5" s="10">
        <v>8.6647700000000007</v>
      </c>
      <c r="T5" s="8">
        <v>12</v>
      </c>
      <c r="U5" s="7">
        <v>43566</v>
      </c>
      <c r="V5" s="8">
        <v>9035660123</v>
      </c>
      <c r="W5" s="9" t="s">
        <v>43</v>
      </c>
      <c r="X5" s="8" t="s">
        <v>30</v>
      </c>
      <c r="Y5" s="9" t="s">
        <v>31</v>
      </c>
      <c r="Z5" s="8" t="s">
        <v>38</v>
      </c>
      <c r="AA5" s="9" t="s">
        <v>39</v>
      </c>
      <c r="AB5" s="10">
        <f t="shared" si="0"/>
        <v>9.4753699999999996E-2</v>
      </c>
    </row>
    <row r="6" spans="1:28" s="4" customFormat="1" ht="13" x14ac:dyDescent="0.3">
      <c r="A6" s="5">
        <v>2156</v>
      </c>
      <c r="B6" s="6" t="s">
        <v>28</v>
      </c>
      <c r="C6" s="7">
        <v>43566</v>
      </c>
      <c r="D6" s="8">
        <v>61</v>
      </c>
      <c r="E6" s="9" t="s">
        <v>40</v>
      </c>
      <c r="F6" s="8" t="s">
        <v>50</v>
      </c>
      <c r="G6" s="9" t="s">
        <v>51</v>
      </c>
      <c r="H6" s="8" t="str">
        <f>"000045"</f>
        <v>000045</v>
      </c>
      <c r="I6" s="7">
        <v>42851</v>
      </c>
      <c r="J6" s="8" t="str">
        <f>"000054"</f>
        <v>000054</v>
      </c>
      <c r="K6" s="7">
        <v>42916</v>
      </c>
      <c r="L6" s="8" t="str">
        <f>"000136"</f>
        <v>000136</v>
      </c>
      <c r="M6" s="7">
        <v>42916</v>
      </c>
      <c r="N6" s="8">
        <v>17</v>
      </c>
      <c r="O6" s="8" t="str">
        <f>"000128"</f>
        <v>000128</v>
      </c>
      <c r="P6" s="7">
        <v>43563</v>
      </c>
      <c r="Q6" s="10">
        <v>9.7417700000000007</v>
      </c>
      <c r="R6" s="10">
        <v>0.85675000000000001</v>
      </c>
      <c r="S6" s="10">
        <v>8.8850200000000008</v>
      </c>
      <c r="T6" s="8">
        <v>12</v>
      </c>
      <c r="U6" s="7">
        <v>43566</v>
      </c>
      <c r="V6" s="8">
        <v>9035660123</v>
      </c>
      <c r="W6" s="9" t="s">
        <v>43</v>
      </c>
      <c r="X6" s="8" t="s">
        <v>30</v>
      </c>
      <c r="Y6" s="9" t="s">
        <v>31</v>
      </c>
      <c r="Z6" s="8" t="s">
        <v>38</v>
      </c>
      <c r="AA6" s="9" t="s">
        <v>39</v>
      </c>
      <c r="AB6" s="10">
        <f t="shared" si="0"/>
        <v>9.741770000000001E-2</v>
      </c>
    </row>
    <row r="7" spans="1:28" s="4" customFormat="1" ht="13" x14ac:dyDescent="0.3">
      <c r="A7" s="5">
        <v>2157</v>
      </c>
      <c r="B7" s="6" t="s">
        <v>28</v>
      </c>
      <c r="C7" s="7">
        <v>43566</v>
      </c>
      <c r="D7" s="8">
        <v>61</v>
      </c>
      <c r="E7" s="9" t="s">
        <v>40</v>
      </c>
      <c r="F7" s="8" t="s">
        <v>52</v>
      </c>
      <c r="G7" s="9" t="s">
        <v>53</v>
      </c>
      <c r="H7" s="8" t="str">
        <f>"000043"</f>
        <v>000043</v>
      </c>
      <c r="I7" s="7">
        <v>42851</v>
      </c>
      <c r="J7" s="8" t="str">
        <f>"000053"</f>
        <v>000053</v>
      </c>
      <c r="K7" s="7">
        <v>42916</v>
      </c>
      <c r="L7" s="8" t="str">
        <f>"000137"</f>
        <v>000137</v>
      </c>
      <c r="M7" s="7">
        <v>42916</v>
      </c>
      <c r="N7" s="8">
        <v>17</v>
      </c>
      <c r="O7" s="8" t="str">
        <f>"000129"</f>
        <v>000129</v>
      </c>
      <c r="P7" s="7">
        <v>43563</v>
      </c>
      <c r="Q7" s="10">
        <v>9.7372999999999994</v>
      </c>
      <c r="R7" s="10">
        <v>0.85640000000000005</v>
      </c>
      <c r="S7" s="10">
        <v>8.8809000000000005</v>
      </c>
      <c r="T7" s="8">
        <v>12</v>
      </c>
      <c r="U7" s="7">
        <v>43566</v>
      </c>
      <c r="V7" s="8">
        <v>9035660123</v>
      </c>
      <c r="W7" s="9" t="s">
        <v>43</v>
      </c>
      <c r="X7" s="8" t="s">
        <v>30</v>
      </c>
      <c r="Y7" s="9" t="s">
        <v>31</v>
      </c>
      <c r="Z7" s="8" t="s">
        <v>38</v>
      </c>
      <c r="AA7" s="9" t="s">
        <v>39</v>
      </c>
      <c r="AB7" s="10">
        <f t="shared" si="0"/>
        <v>9.7372999999999987E-2</v>
      </c>
    </row>
    <row r="8" spans="1:28" s="4" customFormat="1" ht="13" x14ac:dyDescent="0.3">
      <c r="A8" s="5">
        <v>2158</v>
      </c>
      <c r="B8" s="6" t="s">
        <v>28</v>
      </c>
      <c r="C8" s="7">
        <v>43581</v>
      </c>
      <c r="D8" s="8">
        <v>61</v>
      </c>
      <c r="E8" s="9" t="s">
        <v>40</v>
      </c>
      <c r="F8" s="8" t="s">
        <v>54</v>
      </c>
      <c r="G8" s="9" t="s">
        <v>55</v>
      </c>
      <c r="H8" s="8" t="str">
        <f>"000023"</f>
        <v>000023</v>
      </c>
      <c r="I8" s="7">
        <v>42843</v>
      </c>
      <c r="J8" s="8" t="str">
        <f>"000068"</f>
        <v>000068</v>
      </c>
      <c r="K8" s="7">
        <v>43395</v>
      </c>
      <c r="L8" s="8" t="str">
        <f>"000180"</f>
        <v>000180</v>
      </c>
      <c r="M8" s="7">
        <v>43398</v>
      </c>
      <c r="N8" s="8">
        <v>17</v>
      </c>
      <c r="O8" s="8" t="str">
        <f>"000917"</f>
        <v>000917</v>
      </c>
      <c r="P8" s="7">
        <v>43579</v>
      </c>
      <c r="Q8" s="10">
        <v>14.118</v>
      </c>
      <c r="R8" s="10">
        <v>1.56233</v>
      </c>
      <c r="S8" s="10">
        <v>12.555669999999999</v>
      </c>
      <c r="T8" s="8">
        <v>30</v>
      </c>
      <c r="U8" s="7">
        <v>43581</v>
      </c>
      <c r="V8" s="8">
        <v>7892860419</v>
      </c>
      <c r="W8" s="9" t="s">
        <v>35</v>
      </c>
      <c r="X8" s="8" t="s">
        <v>33</v>
      </c>
      <c r="Y8" s="9" t="s">
        <v>34</v>
      </c>
      <c r="Z8" s="8" t="s">
        <v>38</v>
      </c>
      <c r="AA8" s="9" t="s">
        <v>39</v>
      </c>
      <c r="AB8" s="10">
        <f t="shared" si="0"/>
        <v>0.14118</v>
      </c>
    </row>
    <row r="9" spans="1:28" s="4" customFormat="1" ht="13" x14ac:dyDescent="0.3">
      <c r="A9" s="5">
        <v>2159</v>
      </c>
      <c r="B9" s="6" t="s">
        <v>32</v>
      </c>
      <c r="C9" s="7">
        <v>43609</v>
      </c>
      <c r="D9" s="8">
        <v>61</v>
      </c>
      <c r="E9" s="9" t="s">
        <v>40</v>
      </c>
      <c r="F9" s="8" t="s">
        <v>59</v>
      </c>
      <c r="G9" s="9" t="s">
        <v>60</v>
      </c>
      <c r="H9" s="8" t="str">
        <f>"000085"</f>
        <v>000085</v>
      </c>
      <c r="I9" s="7">
        <v>42915</v>
      </c>
      <c r="J9" s="8" t="str">
        <f>"000019"</f>
        <v>000019</v>
      </c>
      <c r="K9" s="7">
        <v>43000</v>
      </c>
      <c r="L9" s="8" t="str">
        <f>"000021"</f>
        <v>000021</v>
      </c>
      <c r="M9" s="7">
        <v>43000</v>
      </c>
      <c r="N9" s="8">
        <v>16</v>
      </c>
      <c r="O9" s="8" t="str">
        <f>"002000"</f>
        <v>002000</v>
      </c>
      <c r="P9" s="7">
        <v>43607</v>
      </c>
      <c r="Q9" s="10">
        <v>6.8000699999999998</v>
      </c>
      <c r="R9" s="10">
        <v>0.2833</v>
      </c>
      <c r="S9" s="10">
        <v>6.5167700000000002</v>
      </c>
      <c r="T9" s="8">
        <v>57</v>
      </c>
      <c r="U9" s="7">
        <v>43609</v>
      </c>
      <c r="V9" s="8">
        <v>9035660123</v>
      </c>
      <c r="W9" s="9" t="s">
        <v>61</v>
      </c>
      <c r="X9" s="8" t="s">
        <v>30</v>
      </c>
      <c r="Y9" s="9" t="s">
        <v>31</v>
      </c>
      <c r="Z9" s="8" t="s">
        <v>38</v>
      </c>
      <c r="AA9" s="9" t="s">
        <v>39</v>
      </c>
      <c r="AB9" s="10">
        <f t="shared" si="0"/>
        <v>6.8000699999999997E-2</v>
      </c>
    </row>
    <row r="10" spans="1:28" s="4" customFormat="1" ht="13" x14ac:dyDescent="0.3">
      <c r="A10" s="5">
        <v>2160</v>
      </c>
      <c r="B10" s="6" t="s">
        <v>32</v>
      </c>
      <c r="C10" s="7">
        <v>43609</v>
      </c>
      <c r="D10" s="8">
        <v>61</v>
      </c>
      <c r="E10" s="9" t="s">
        <v>40</v>
      </c>
      <c r="F10" s="8" t="s">
        <v>62</v>
      </c>
      <c r="G10" s="9" t="s">
        <v>63</v>
      </c>
      <c r="H10" s="8" t="str">
        <f>"000084"</f>
        <v>000084</v>
      </c>
      <c r="I10" s="7">
        <v>42915</v>
      </c>
      <c r="J10" s="8" t="str">
        <f>"000020"</f>
        <v>000020</v>
      </c>
      <c r="K10" s="7">
        <v>43000</v>
      </c>
      <c r="L10" s="8" t="str">
        <f>"000022"</f>
        <v>000022</v>
      </c>
      <c r="M10" s="7">
        <v>43000</v>
      </c>
      <c r="N10" s="8">
        <v>16</v>
      </c>
      <c r="O10" s="8" t="str">
        <f>"002001"</f>
        <v>002001</v>
      </c>
      <c r="P10" s="7">
        <v>43607</v>
      </c>
      <c r="Q10" s="10">
        <v>2.8742399999999999</v>
      </c>
      <c r="R10" s="10">
        <v>0.15554999999999999</v>
      </c>
      <c r="S10" s="10">
        <v>2.7186900000000001</v>
      </c>
      <c r="T10" s="8">
        <v>57</v>
      </c>
      <c r="U10" s="7">
        <v>43609</v>
      </c>
      <c r="V10" s="8">
        <v>7019756337</v>
      </c>
      <c r="W10" s="9" t="s">
        <v>64</v>
      </c>
      <c r="X10" s="8" t="s">
        <v>30</v>
      </c>
      <c r="Y10" s="9" t="s">
        <v>31</v>
      </c>
      <c r="Z10" s="8" t="s">
        <v>38</v>
      </c>
      <c r="AA10" s="9" t="s">
        <v>39</v>
      </c>
      <c r="AB10" s="10">
        <f t="shared" si="0"/>
        <v>2.8742399999999998E-2</v>
      </c>
    </row>
    <row r="11" spans="1:28" s="4" customFormat="1" ht="13" x14ac:dyDescent="0.3">
      <c r="A11" s="5">
        <v>2161</v>
      </c>
      <c r="B11" s="6" t="s">
        <v>32</v>
      </c>
      <c r="C11" s="7">
        <v>43609</v>
      </c>
      <c r="D11" s="8">
        <v>61</v>
      </c>
      <c r="E11" s="9" t="s">
        <v>40</v>
      </c>
      <c r="F11" s="8" t="s">
        <v>65</v>
      </c>
      <c r="G11" s="9" t="s">
        <v>66</v>
      </c>
      <c r="H11" s="8" t="str">
        <f>"000050"</f>
        <v>000050</v>
      </c>
      <c r="I11" s="7">
        <v>42986</v>
      </c>
      <c r="J11" s="8" t="str">
        <f>"000017"</f>
        <v>000017</v>
      </c>
      <c r="K11" s="7">
        <v>42998</v>
      </c>
      <c r="L11" s="8" t="str">
        <f>"000026"</f>
        <v>000026</v>
      </c>
      <c r="M11" s="7">
        <v>43012</v>
      </c>
      <c r="N11" s="8">
        <v>17</v>
      </c>
      <c r="O11" s="8" t="str">
        <f>"002002"</f>
        <v>002002</v>
      </c>
      <c r="P11" s="7">
        <v>43607</v>
      </c>
      <c r="Q11" s="10">
        <v>23.145330000000001</v>
      </c>
      <c r="R11" s="10">
        <v>1.21475</v>
      </c>
      <c r="S11" s="10">
        <v>21.930579999999999</v>
      </c>
      <c r="T11" s="8">
        <v>57</v>
      </c>
      <c r="U11" s="7">
        <v>43609</v>
      </c>
      <c r="V11" s="8">
        <v>9845030601</v>
      </c>
      <c r="W11" s="9" t="s">
        <v>67</v>
      </c>
      <c r="X11" s="8" t="s">
        <v>36</v>
      </c>
      <c r="Y11" s="9" t="s">
        <v>37</v>
      </c>
      <c r="Z11" s="8" t="s">
        <v>38</v>
      </c>
      <c r="AA11" s="9" t="s">
        <v>39</v>
      </c>
      <c r="AB11" s="10">
        <f t="shared" si="0"/>
        <v>0.2314533</v>
      </c>
    </row>
    <row r="12" spans="1:28" s="4" customFormat="1" ht="13" x14ac:dyDescent="0.3">
      <c r="A12" s="5">
        <v>2162</v>
      </c>
      <c r="B12" s="6" t="s">
        <v>32</v>
      </c>
      <c r="C12" s="7">
        <v>43615</v>
      </c>
      <c r="D12" s="8">
        <v>61</v>
      </c>
      <c r="E12" s="9" t="s">
        <v>40</v>
      </c>
      <c r="F12" s="8" t="s">
        <v>68</v>
      </c>
      <c r="G12" s="9" t="s">
        <v>69</v>
      </c>
      <c r="H12" s="8" t="str">
        <f>"000051"</f>
        <v>000051</v>
      </c>
      <c r="I12" s="7">
        <v>42986</v>
      </c>
      <c r="J12" s="8" t="str">
        <f>"000018"</f>
        <v>000018</v>
      </c>
      <c r="K12" s="7">
        <v>42998</v>
      </c>
      <c r="L12" s="8" t="str">
        <f>"000027"</f>
        <v>000027</v>
      </c>
      <c r="M12" s="7">
        <v>43012</v>
      </c>
      <c r="N12" s="8">
        <v>15</v>
      </c>
      <c r="O12" s="8" t="str">
        <f>"002115"</f>
        <v>002115</v>
      </c>
      <c r="P12" s="7">
        <v>43613</v>
      </c>
      <c r="Q12" s="10">
        <v>24.131530000000001</v>
      </c>
      <c r="R12" s="10">
        <v>1.30535</v>
      </c>
      <c r="S12" s="10">
        <v>22.826180000000001</v>
      </c>
      <c r="T12" s="8">
        <v>65</v>
      </c>
      <c r="U12" s="7">
        <v>43615</v>
      </c>
      <c r="V12" s="8">
        <v>9845030601</v>
      </c>
      <c r="W12" s="9" t="s">
        <v>67</v>
      </c>
      <c r="X12" s="8" t="s">
        <v>36</v>
      </c>
      <c r="Y12" s="9" t="s">
        <v>37</v>
      </c>
      <c r="Z12" s="8" t="s">
        <v>38</v>
      </c>
      <c r="AA12" s="9" t="s">
        <v>39</v>
      </c>
      <c r="AB12" s="10">
        <f t="shared" si="0"/>
        <v>0.24131530000000001</v>
      </c>
    </row>
    <row r="13" spans="1:28" s="4" customFormat="1" ht="13" x14ac:dyDescent="0.3">
      <c r="A13" s="5">
        <v>2163</v>
      </c>
      <c r="B13" s="6" t="s">
        <v>29</v>
      </c>
      <c r="C13" s="7">
        <v>43628</v>
      </c>
      <c r="D13" s="8">
        <v>61</v>
      </c>
      <c r="E13" s="9" t="s">
        <v>40</v>
      </c>
      <c r="F13" s="8" t="s">
        <v>56</v>
      </c>
      <c r="G13" s="9" t="s">
        <v>57</v>
      </c>
      <c r="H13" s="8" t="str">
        <f>"000O38"</f>
        <v>000O38</v>
      </c>
      <c r="I13" s="7">
        <v>42490</v>
      </c>
      <c r="J13" s="8" t="str">
        <f>"000024"</f>
        <v>000024</v>
      </c>
      <c r="K13" s="7">
        <v>43017</v>
      </c>
      <c r="L13" s="8" t="str">
        <f>"000034"</f>
        <v>000034</v>
      </c>
      <c r="M13" s="7">
        <v>43017</v>
      </c>
      <c r="N13" s="8">
        <v>16</v>
      </c>
      <c r="O13" s="8" t="str">
        <f>"002608"</f>
        <v>002608</v>
      </c>
      <c r="P13" s="7">
        <v>43627</v>
      </c>
      <c r="Q13" s="10">
        <v>4.6349</v>
      </c>
      <c r="R13" s="10">
        <v>0.27010000000000001</v>
      </c>
      <c r="S13" s="10">
        <v>4.3647999999999998</v>
      </c>
      <c r="T13" s="8">
        <v>76</v>
      </c>
      <c r="U13" s="7">
        <v>43628</v>
      </c>
      <c r="V13" s="8">
        <v>9740744655</v>
      </c>
      <c r="W13" s="9" t="s">
        <v>58</v>
      </c>
      <c r="X13" s="8" t="s">
        <v>30</v>
      </c>
      <c r="Y13" s="9" t="s">
        <v>31</v>
      </c>
      <c r="Z13" s="8" t="s">
        <v>38</v>
      </c>
      <c r="AA13" s="9" t="s">
        <v>39</v>
      </c>
      <c r="AB13" s="10">
        <v>4.6349000000000001E-2</v>
      </c>
    </row>
    <row r="14" spans="1:28" s="4" customFormat="1" ht="13" x14ac:dyDescent="0.3">
      <c r="A14" s="5">
        <v>2164</v>
      </c>
      <c r="B14" s="6" t="s">
        <v>70</v>
      </c>
      <c r="C14" s="7">
        <v>43647</v>
      </c>
      <c r="D14" s="8">
        <v>61</v>
      </c>
      <c r="E14" s="9" t="s">
        <v>40</v>
      </c>
      <c r="F14" s="8" t="s">
        <v>71</v>
      </c>
      <c r="G14" s="11" t="s">
        <v>72</v>
      </c>
      <c r="H14" s="8" t="str">
        <f>"000047"</f>
        <v>000047</v>
      </c>
      <c r="I14" s="7">
        <v>43305</v>
      </c>
      <c r="J14" s="8" t="str">
        <f>"000100"</f>
        <v>000100</v>
      </c>
      <c r="K14" s="7">
        <v>43449</v>
      </c>
      <c r="L14" s="8" t="str">
        <f>"000240"</f>
        <v>000240</v>
      </c>
      <c r="M14" s="7">
        <v>43452</v>
      </c>
      <c r="N14" s="8">
        <v>18</v>
      </c>
      <c r="O14" s="8" t="str">
        <f>"003000"</f>
        <v>003000</v>
      </c>
      <c r="P14" s="7">
        <v>43640</v>
      </c>
      <c r="Q14" s="12">
        <v>49.954050000000002</v>
      </c>
      <c r="R14" s="12">
        <v>5.8470399999999998</v>
      </c>
      <c r="S14" s="12">
        <v>44.107010000000002</v>
      </c>
      <c r="T14" s="8">
        <v>97</v>
      </c>
      <c r="U14" s="7">
        <v>43647</v>
      </c>
      <c r="V14" s="8">
        <v>9448119972</v>
      </c>
      <c r="W14" s="11" t="s">
        <v>73</v>
      </c>
      <c r="X14" s="8" t="s">
        <v>33</v>
      </c>
      <c r="Y14" s="11" t="s">
        <v>34</v>
      </c>
      <c r="Z14" s="8" t="s">
        <v>38</v>
      </c>
      <c r="AA14" s="11" t="s">
        <v>39</v>
      </c>
      <c r="AB14" s="12">
        <f t="shared" ref="AB14:AB24" si="1">Q14/100</f>
        <v>0.4995405</v>
      </c>
    </row>
    <row r="15" spans="1:28" s="4" customFormat="1" ht="13" x14ac:dyDescent="0.3">
      <c r="A15" s="5">
        <v>2165</v>
      </c>
      <c r="B15" s="6" t="s">
        <v>70</v>
      </c>
      <c r="C15" s="7">
        <v>43650</v>
      </c>
      <c r="D15" s="8">
        <v>61</v>
      </c>
      <c r="E15" s="9" t="s">
        <v>40</v>
      </c>
      <c r="F15" s="8" t="s">
        <v>74</v>
      </c>
      <c r="G15" s="11" t="s">
        <v>75</v>
      </c>
      <c r="H15" s="8" t="str">
        <f>"000341"</f>
        <v>000341</v>
      </c>
      <c r="I15" s="7">
        <v>43531</v>
      </c>
      <c r="J15" s="8" t="str">
        <f>"000007"</f>
        <v>000007</v>
      </c>
      <c r="K15" s="7">
        <v>43598</v>
      </c>
      <c r="L15" s="8" t="str">
        <f>"000070"</f>
        <v>000070</v>
      </c>
      <c r="M15" s="7">
        <v>43600</v>
      </c>
      <c r="N15" s="8">
        <v>18</v>
      </c>
      <c r="O15" s="8" t="str">
        <f>"003253"</f>
        <v>003253</v>
      </c>
      <c r="P15" s="7">
        <v>43645</v>
      </c>
      <c r="Q15" s="12">
        <v>14.926</v>
      </c>
      <c r="R15" s="12">
        <v>1.4865200000000001</v>
      </c>
      <c r="S15" s="12">
        <v>13.43948</v>
      </c>
      <c r="T15" s="8">
        <v>106</v>
      </c>
      <c r="U15" s="7">
        <v>43650</v>
      </c>
      <c r="V15" s="8">
        <v>9448119972</v>
      </c>
      <c r="W15" s="11" t="s">
        <v>76</v>
      </c>
      <c r="X15" s="8" t="s">
        <v>77</v>
      </c>
      <c r="Y15" s="11" t="s">
        <v>78</v>
      </c>
      <c r="Z15" s="8" t="s">
        <v>38</v>
      </c>
      <c r="AA15" s="11" t="s">
        <v>39</v>
      </c>
      <c r="AB15" s="12">
        <f t="shared" si="1"/>
        <v>0.14926</v>
      </c>
    </row>
    <row r="16" spans="1:28" s="4" customFormat="1" ht="13" x14ac:dyDescent="0.3">
      <c r="A16" s="5">
        <v>2166</v>
      </c>
      <c r="B16" s="6" t="s">
        <v>70</v>
      </c>
      <c r="C16" s="7">
        <v>43658</v>
      </c>
      <c r="D16" s="8">
        <v>61</v>
      </c>
      <c r="E16" s="9" t="s">
        <v>40</v>
      </c>
      <c r="F16" s="8" t="s">
        <v>79</v>
      </c>
      <c r="G16" s="11" t="s">
        <v>80</v>
      </c>
      <c r="H16" s="8" t="str">
        <f>"000221"</f>
        <v>000221</v>
      </c>
      <c r="I16" s="7">
        <v>43409</v>
      </c>
      <c r="J16" s="8" t="str">
        <f>"000006"</f>
        <v>000006</v>
      </c>
      <c r="K16" s="7">
        <v>43598</v>
      </c>
      <c r="L16" s="8" t="str">
        <f>"000069"</f>
        <v>000069</v>
      </c>
      <c r="M16" s="7">
        <v>43600</v>
      </c>
      <c r="N16" s="8">
        <v>18</v>
      </c>
      <c r="O16" s="8" t="str">
        <f>"003302"</f>
        <v>003302</v>
      </c>
      <c r="P16" s="7">
        <v>43650</v>
      </c>
      <c r="Q16" s="12">
        <v>49.978999999999999</v>
      </c>
      <c r="R16" s="12">
        <v>5.3774800000000003</v>
      </c>
      <c r="S16" s="12">
        <v>44.601520000000001</v>
      </c>
      <c r="T16" s="8">
        <v>112</v>
      </c>
      <c r="U16" s="7">
        <v>43658</v>
      </c>
      <c r="V16" s="8">
        <v>9448119972</v>
      </c>
      <c r="W16" s="11" t="s">
        <v>76</v>
      </c>
      <c r="X16" s="8" t="s">
        <v>33</v>
      </c>
      <c r="Y16" s="11" t="s">
        <v>34</v>
      </c>
      <c r="Z16" s="8" t="s">
        <v>38</v>
      </c>
      <c r="AA16" s="11" t="s">
        <v>39</v>
      </c>
      <c r="AB16" s="12">
        <f t="shared" si="1"/>
        <v>0.49979000000000001</v>
      </c>
    </row>
    <row r="17" spans="1:28" s="4" customFormat="1" ht="13" x14ac:dyDescent="0.3">
      <c r="A17" s="5">
        <v>2167</v>
      </c>
      <c r="B17" s="6" t="s">
        <v>81</v>
      </c>
      <c r="C17" s="7">
        <v>43684</v>
      </c>
      <c r="D17" s="8">
        <v>61</v>
      </c>
      <c r="E17" s="9" t="s">
        <v>40</v>
      </c>
      <c r="F17" s="8" t="s">
        <v>82</v>
      </c>
      <c r="G17" s="11" t="s">
        <v>83</v>
      </c>
      <c r="H17" s="8" t="str">
        <f>"000127"</f>
        <v>000127</v>
      </c>
      <c r="I17" s="7">
        <v>42598</v>
      </c>
      <c r="J17" s="8" t="str">
        <f>"000087"</f>
        <v>000087</v>
      </c>
      <c r="K17" s="7">
        <v>43154</v>
      </c>
      <c r="L17" s="8" t="str">
        <f>"000191"</f>
        <v>000191</v>
      </c>
      <c r="M17" s="7">
        <v>43164</v>
      </c>
      <c r="N17" s="8">
        <v>16</v>
      </c>
      <c r="O17" s="8" t="str">
        <f>"004282"</f>
        <v>004282</v>
      </c>
      <c r="P17" s="7">
        <v>43680</v>
      </c>
      <c r="Q17" s="12">
        <v>5.2080000000000002</v>
      </c>
      <c r="R17" s="12">
        <v>0.30330000000000001</v>
      </c>
      <c r="S17" s="12">
        <v>4.9047000000000001</v>
      </c>
      <c r="T17" s="8">
        <v>144</v>
      </c>
      <c r="U17" s="7">
        <v>43684</v>
      </c>
      <c r="V17" s="8">
        <v>9035660123</v>
      </c>
      <c r="W17" s="11" t="s">
        <v>84</v>
      </c>
      <c r="X17" s="8" t="s">
        <v>30</v>
      </c>
      <c r="Y17" s="11" t="s">
        <v>31</v>
      </c>
      <c r="Z17" s="8" t="s">
        <v>38</v>
      </c>
      <c r="AA17" s="11" t="s">
        <v>39</v>
      </c>
      <c r="AB17" s="12">
        <f t="shared" si="1"/>
        <v>5.2080000000000001E-2</v>
      </c>
    </row>
    <row r="18" spans="1:28" s="4" customFormat="1" ht="13" x14ac:dyDescent="0.3">
      <c r="A18" s="5">
        <v>2168</v>
      </c>
      <c r="B18" s="6" t="s">
        <v>81</v>
      </c>
      <c r="C18" s="7">
        <v>43690</v>
      </c>
      <c r="D18" s="8">
        <v>61</v>
      </c>
      <c r="E18" s="9" t="s">
        <v>40</v>
      </c>
      <c r="F18" s="8" t="s">
        <v>85</v>
      </c>
      <c r="G18" s="11" t="s">
        <v>86</v>
      </c>
      <c r="H18" s="8" t="str">
        <f>"000076"</f>
        <v>000076</v>
      </c>
      <c r="I18" s="7">
        <v>43017</v>
      </c>
      <c r="J18" s="8" t="str">
        <f>"000133"</f>
        <v>000133</v>
      </c>
      <c r="K18" s="7">
        <v>43496</v>
      </c>
      <c r="L18" s="8" t="str">
        <f>"000309"</f>
        <v>000309</v>
      </c>
      <c r="M18" s="7">
        <v>43496</v>
      </c>
      <c r="N18" s="8">
        <v>18</v>
      </c>
      <c r="O18" s="8" t="str">
        <f>"004351"</f>
        <v>004351</v>
      </c>
      <c r="P18" s="7">
        <v>43684</v>
      </c>
      <c r="Q18" s="12">
        <v>48.972000000000001</v>
      </c>
      <c r="R18" s="12">
        <v>5.30518</v>
      </c>
      <c r="S18" s="12">
        <v>43.666820000000001</v>
      </c>
      <c r="T18" s="8">
        <v>151</v>
      </c>
      <c r="U18" s="7">
        <v>43690</v>
      </c>
      <c r="V18" s="8">
        <v>9845028772</v>
      </c>
      <c r="W18" s="11" t="s">
        <v>73</v>
      </c>
      <c r="X18" s="8" t="s">
        <v>87</v>
      </c>
      <c r="Y18" s="11" t="s">
        <v>88</v>
      </c>
      <c r="Z18" s="8" t="s">
        <v>38</v>
      </c>
      <c r="AA18" s="11" t="s">
        <v>39</v>
      </c>
      <c r="AB18" s="12">
        <f t="shared" si="1"/>
        <v>0.48971999999999999</v>
      </c>
    </row>
    <row r="19" spans="1:28" s="4" customFormat="1" ht="13" x14ac:dyDescent="0.3">
      <c r="A19" s="5">
        <v>2169</v>
      </c>
      <c r="B19" s="6" t="s">
        <v>81</v>
      </c>
      <c r="C19" s="7">
        <v>43690</v>
      </c>
      <c r="D19" s="8">
        <v>61</v>
      </c>
      <c r="E19" s="9" t="s">
        <v>40</v>
      </c>
      <c r="F19" s="8" t="s">
        <v>89</v>
      </c>
      <c r="G19" s="11" t="s">
        <v>90</v>
      </c>
      <c r="H19" s="8" t="str">
        <f>"000074"</f>
        <v>000074</v>
      </c>
      <c r="I19" s="7">
        <v>43017</v>
      </c>
      <c r="J19" s="8" t="str">
        <f>"000132"</f>
        <v>000132</v>
      </c>
      <c r="K19" s="7">
        <v>43495</v>
      </c>
      <c r="L19" s="8" t="str">
        <f>"000299"</f>
        <v>000299</v>
      </c>
      <c r="M19" s="7">
        <v>43495</v>
      </c>
      <c r="N19" s="8">
        <v>18</v>
      </c>
      <c r="O19" s="8" t="str">
        <f>"004408"</f>
        <v>004408</v>
      </c>
      <c r="P19" s="7">
        <v>43690</v>
      </c>
      <c r="Q19" s="12">
        <v>46.564480000000003</v>
      </c>
      <c r="R19" s="12">
        <v>5.6755000000000004</v>
      </c>
      <c r="S19" s="12">
        <v>40.888979999999997</v>
      </c>
      <c r="T19" s="8">
        <v>151</v>
      </c>
      <c r="U19" s="7">
        <v>43690</v>
      </c>
      <c r="V19" s="8">
        <v>9845028772</v>
      </c>
      <c r="W19" s="11" t="s">
        <v>73</v>
      </c>
      <c r="X19" s="8" t="s">
        <v>87</v>
      </c>
      <c r="Y19" s="11" t="s">
        <v>88</v>
      </c>
      <c r="Z19" s="8" t="s">
        <v>38</v>
      </c>
      <c r="AA19" s="11" t="s">
        <v>39</v>
      </c>
      <c r="AB19" s="12">
        <f t="shared" si="1"/>
        <v>0.46564480000000003</v>
      </c>
    </row>
    <row r="20" spans="1:28" s="4" customFormat="1" ht="13" x14ac:dyDescent="0.3">
      <c r="A20" s="5">
        <v>2170</v>
      </c>
      <c r="B20" s="6" t="s">
        <v>81</v>
      </c>
      <c r="C20" s="7">
        <v>43690</v>
      </c>
      <c r="D20" s="8">
        <v>61</v>
      </c>
      <c r="E20" s="9" t="s">
        <v>40</v>
      </c>
      <c r="F20" s="8" t="s">
        <v>91</v>
      </c>
      <c r="G20" s="11" t="s">
        <v>92</v>
      </c>
      <c r="H20" s="8" t="str">
        <f>"000077"</f>
        <v>000077</v>
      </c>
      <c r="I20" s="7">
        <v>43017</v>
      </c>
      <c r="J20" s="8" t="str">
        <f>"000136"</f>
        <v>000136</v>
      </c>
      <c r="K20" s="7">
        <v>43496</v>
      </c>
      <c r="L20" s="8" t="str">
        <f>"000312"</f>
        <v>000312</v>
      </c>
      <c r="M20" s="7">
        <v>43496</v>
      </c>
      <c r="N20" s="8">
        <v>18</v>
      </c>
      <c r="O20" s="8" t="str">
        <f>"004409"</f>
        <v>004409</v>
      </c>
      <c r="P20" s="7">
        <v>43690</v>
      </c>
      <c r="Q20" s="12">
        <v>29.94</v>
      </c>
      <c r="R20" s="12">
        <v>14.495799999999999</v>
      </c>
      <c r="S20" s="12">
        <v>15.4442</v>
      </c>
      <c r="T20" s="8">
        <v>151</v>
      </c>
      <c r="U20" s="7">
        <v>43690</v>
      </c>
      <c r="V20" s="8">
        <v>9845028772</v>
      </c>
      <c r="W20" s="11" t="s">
        <v>73</v>
      </c>
      <c r="X20" s="8" t="s">
        <v>93</v>
      </c>
      <c r="Y20" s="11" t="s">
        <v>94</v>
      </c>
      <c r="Z20" s="8" t="s">
        <v>38</v>
      </c>
      <c r="AA20" s="11" t="s">
        <v>39</v>
      </c>
      <c r="AB20" s="12">
        <f t="shared" si="1"/>
        <v>0.2994</v>
      </c>
    </row>
    <row r="21" spans="1:28" s="4" customFormat="1" ht="13" x14ac:dyDescent="0.3">
      <c r="A21" s="5">
        <v>2171</v>
      </c>
      <c r="B21" s="6" t="s">
        <v>81</v>
      </c>
      <c r="C21" s="7">
        <v>43690</v>
      </c>
      <c r="D21" s="8">
        <v>61</v>
      </c>
      <c r="E21" s="9" t="s">
        <v>40</v>
      </c>
      <c r="F21" s="8" t="s">
        <v>95</v>
      </c>
      <c r="G21" s="11" t="s">
        <v>96</v>
      </c>
      <c r="H21" s="8" t="str">
        <f>"000030"</f>
        <v>000030</v>
      </c>
      <c r="I21" s="7">
        <v>43287</v>
      </c>
      <c r="J21" s="8" t="str">
        <f>"000122"</f>
        <v>000122</v>
      </c>
      <c r="K21" s="7">
        <v>43494</v>
      </c>
      <c r="L21" s="8" t="str">
        <f>"000288"</f>
        <v>000288</v>
      </c>
      <c r="M21" s="7">
        <v>43495</v>
      </c>
      <c r="N21" s="8">
        <v>18</v>
      </c>
      <c r="O21" s="8" t="str">
        <f>"004413"</f>
        <v>004413</v>
      </c>
      <c r="P21" s="7">
        <v>43690</v>
      </c>
      <c r="Q21" s="12">
        <v>47.97</v>
      </c>
      <c r="R21" s="12">
        <v>5.6676000000000002</v>
      </c>
      <c r="S21" s="12">
        <v>42.302399999999999</v>
      </c>
      <c r="T21" s="8">
        <v>151</v>
      </c>
      <c r="U21" s="7">
        <v>43690</v>
      </c>
      <c r="V21" s="8">
        <v>9845028772</v>
      </c>
      <c r="W21" s="11" t="s">
        <v>73</v>
      </c>
      <c r="X21" s="8" t="s">
        <v>97</v>
      </c>
      <c r="Y21" s="11" t="s">
        <v>98</v>
      </c>
      <c r="Z21" s="8" t="s">
        <v>38</v>
      </c>
      <c r="AA21" s="11" t="s">
        <v>39</v>
      </c>
      <c r="AB21" s="12">
        <f t="shared" si="1"/>
        <v>0.47970000000000002</v>
      </c>
    </row>
    <row r="22" spans="1:28" s="4" customFormat="1" ht="13" x14ac:dyDescent="0.3">
      <c r="A22" s="5">
        <v>2172</v>
      </c>
      <c r="B22" s="6" t="s">
        <v>81</v>
      </c>
      <c r="C22" s="7">
        <v>43690</v>
      </c>
      <c r="D22" s="8">
        <v>61</v>
      </c>
      <c r="E22" s="9" t="s">
        <v>40</v>
      </c>
      <c r="F22" s="8" t="s">
        <v>99</v>
      </c>
      <c r="G22" s="11" t="s">
        <v>100</v>
      </c>
      <c r="H22" s="8" t="str">
        <f>"000028"</f>
        <v>000028</v>
      </c>
      <c r="I22" s="7">
        <v>43287</v>
      </c>
      <c r="J22" s="8" t="str">
        <f>"000125"</f>
        <v>000125</v>
      </c>
      <c r="K22" s="7">
        <v>43494</v>
      </c>
      <c r="L22" s="8" t="str">
        <f>"000292"</f>
        <v>000292</v>
      </c>
      <c r="M22" s="7">
        <v>43495</v>
      </c>
      <c r="N22" s="8">
        <v>18</v>
      </c>
      <c r="O22" s="8" t="str">
        <f>"004415"</f>
        <v>004415</v>
      </c>
      <c r="P22" s="7">
        <v>43690</v>
      </c>
      <c r="Q22" s="12">
        <v>29.99</v>
      </c>
      <c r="R22" s="12">
        <v>6.1885399999999997</v>
      </c>
      <c r="S22" s="12">
        <v>23.801459999999999</v>
      </c>
      <c r="T22" s="8">
        <v>151</v>
      </c>
      <c r="U22" s="7">
        <v>43690</v>
      </c>
      <c r="V22" s="8">
        <v>9845028772</v>
      </c>
      <c r="W22" s="11" t="s">
        <v>73</v>
      </c>
      <c r="X22" s="8" t="s">
        <v>97</v>
      </c>
      <c r="Y22" s="11" t="s">
        <v>98</v>
      </c>
      <c r="Z22" s="8" t="s">
        <v>38</v>
      </c>
      <c r="AA22" s="11" t="s">
        <v>39</v>
      </c>
      <c r="AB22" s="12">
        <f t="shared" si="1"/>
        <v>0.2999</v>
      </c>
    </row>
    <row r="23" spans="1:28" s="4" customFormat="1" ht="13" x14ac:dyDescent="0.3">
      <c r="A23" s="5">
        <v>2173</v>
      </c>
      <c r="B23" s="6" t="s">
        <v>81</v>
      </c>
      <c r="C23" s="7">
        <v>43704</v>
      </c>
      <c r="D23" s="8">
        <v>61</v>
      </c>
      <c r="E23" s="9" t="s">
        <v>40</v>
      </c>
      <c r="F23" s="8" t="s">
        <v>101</v>
      </c>
      <c r="G23" s="11" t="s">
        <v>102</v>
      </c>
      <c r="H23" s="8" t="str">
        <f>"000211"</f>
        <v>000211</v>
      </c>
      <c r="I23" s="7">
        <v>43131</v>
      </c>
      <c r="J23" s="8" t="str">
        <f>"000099"</f>
        <v>000099</v>
      </c>
      <c r="K23" s="7">
        <v>43182</v>
      </c>
      <c r="L23" s="8" t="str">
        <f>"000210"</f>
        <v>000210</v>
      </c>
      <c r="M23" s="7">
        <v>43183</v>
      </c>
      <c r="N23" s="8">
        <v>17</v>
      </c>
      <c r="O23" s="8" t="str">
        <f>"004509"</f>
        <v>004509</v>
      </c>
      <c r="P23" s="7">
        <v>43693</v>
      </c>
      <c r="Q23" s="12">
        <v>30.62</v>
      </c>
      <c r="R23" s="12">
        <v>1.8897999999999999</v>
      </c>
      <c r="S23" s="12">
        <v>28.7302</v>
      </c>
      <c r="T23" s="8">
        <v>166</v>
      </c>
      <c r="U23" s="7">
        <v>43704</v>
      </c>
      <c r="V23" s="8">
        <v>9845030601</v>
      </c>
      <c r="W23" s="11" t="s">
        <v>67</v>
      </c>
      <c r="X23" s="8" t="s">
        <v>36</v>
      </c>
      <c r="Y23" s="11" t="s">
        <v>37</v>
      </c>
      <c r="Z23" s="8" t="s">
        <v>38</v>
      </c>
      <c r="AA23" s="11" t="s">
        <v>39</v>
      </c>
      <c r="AB23" s="12">
        <f t="shared" si="1"/>
        <v>0.30620000000000003</v>
      </c>
    </row>
    <row r="24" spans="1:28" s="4" customFormat="1" ht="13" x14ac:dyDescent="0.3">
      <c r="A24" s="5">
        <v>2174</v>
      </c>
      <c r="B24" s="6" t="s">
        <v>103</v>
      </c>
      <c r="C24" s="7">
        <v>43719</v>
      </c>
      <c r="D24" s="8">
        <v>61</v>
      </c>
      <c r="E24" s="9" t="s">
        <v>40</v>
      </c>
      <c r="F24" s="8" t="s">
        <v>104</v>
      </c>
      <c r="G24" s="11" t="s">
        <v>105</v>
      </c>
      <c r="H24" s="8" t="str">
        <f>"000048"</f>
        <v>000048</v>
      </c>
      <c r="I24" s="7">
        <v>43305</v>
      </c>
      <c r="J24" s="8" t="str">
        <f>"000022"</f>
        <v>000022</v>
      </c>
      <c r="K24" s="7">
        <v>43656</v>
      </c>
      <c r="L24" s="8" t="str">
        <f>"000097"</f>
        <v>000097</v>
      </c>
      <c r="M24" s="7">
        <v>43658</v>
      </c>
      <c r="N24" s="8">
        <v>18</v>
      </c>
      <c r="O24" s="8" t="str">
        <f>"004605"</f>
        <v>004605</v>
      </c>
      <c r="P24" s="7">
        <v>43694</v>
      </c>
      <c r="Q24" s="12">
        <v>49.994</v>
      </c>
      <c r="R24" s="12">
        <v>5.94076</v>
      </c>
      <c r="S24" s="12">
        <v>44.053240000000002</v>
      </c>
      <c r="T24" s="8">
        <v>181</v>
      </c>
      <c r="U24" s="7">
        <v>43719</v>
      </c>
      <c r="V24" s="8">
        <v>9448119972</v>
      </c>
      <c r="W24" s="11" t="s">
        <v>73</v>
      </c>
      <c r="X24" s="8" t="s">
        <v>33</v>
      </c>
      <c r="Y24" s="11" t="s">
        <v>34</v>
      </c>
      <c r="Z24" s="8" t="s">
        <v>38</v>
      </c>
      <c r="AA24" s="11" t="s">
        <v>39</v>
      </c>
      <c r="AB24" s="12">
        <f t="shared" si="1"/>
        <v>0.49994</v>
      </c>
    </row>
    <row r="25" spans="1:28" s="4" customFormat="1" ht="13" x14ac:dyDescent="0.3">
      <c r="A25" s="5">
        <v>2175</v>
      </c>
      <c r="B25" s="6" t="s">
        <v>106</v>
      </c>
      <c r="C25" s="7">
        <v>43795</v>
      </c>
      <c r="D25" s="5">
        <v>61</v>
      </c>
      <c r="E25" s="9" t="s">
        <v>40</v>
      </c>
      <c r="F25" s="8" t="s">
        <v>107</v>
      </c>
      <c r="G25" s="9" t="s">
        <v>108</v>
      </c>
      <c r="H25" s="8" t="str">
        <f>"000018"</f>
        <v>000018</v>
      </c>
      <c r="I25" s="7">
        <v>43146</v>
      </c>
      <c r="J25" s="8" t="str">
        <f>"000036"</f>
        <v>000036</v>
      </c>
      <c r="K25" s="7">
        <v>43190</v>
      </c>
      <c r="L25" s="8" t="str">
        <f>"000014"</f>
        <v>000014</v>
      </c>
      <c r="M25" s="7">
        <v>43266</v>
      </c>
      <c r="N25" s="8">
        <v>18</v>
      </c>
      <c r="O25" s="8" t="str">
        <f>"006248"</f>
        <v>006248</v>
      </c>
      <c r="P25" s="7">
        <v>43783</v>
      </c>
      <c r="Q25" s="10">
        <v>19.9877</v>
      </c>
      <c r="R25" s="10">
        <v>2.2187000000000001</v>
      </c>
      <c r="S25" s="10">
        <v>17.768999999999998</v>
      </c>
      <c r="T25" s="8">
        <v>13</v>
      </c>
      <c r="U25" s="7">
        <v>43795</v>
      </c>
      <c r="V25" s="8">
        <v>822975815</v>
      </c>
      <c r="W25" s="9" t="s">
        <v>76</v>
      </c>
      <c r="X25" s="8" t="s">
        <v>109</v>
      </c>
      <c r="Y25" s="9" t="s">
        <v>110</v>
      </c>
      <c r="Z25" s="8" t="s">
        <v>111</v>
      </c>
      <c r="AA25" s="9" t="s">
        <v>112</v>
      </c>
      <c r="AB25" s="10">
        <v>0.199877</v>
      </c>
    </row>
    <row r="26" spans="1:28" s="4" customFormat="1" ht="13" x14ac:dyDescent="0.3">
      <c r="A26" s="5">
        <v>2176</v>
      </c>
      <c r="B26" s="6" t="s">
        <v>106</v>
      </c>
      <c r="C26" s="7">
        <v>43795</v>
      </c>
      <c r="D26" s="5">
        <v>61</v>
      </c>
      <c r="E26" s="9" t="s">
        <v>40</v>
      </c>
      <c r="F26" s="8" t="s">
        <v>113</v>
      </c>
      <c r="G26" s="9" t="s">
        <v>114</v>
      </c>
      <c r="H26" s="8" t="str">
        <f>"000017"</f>
        <v>000017</v>
      </c>
      <c r="I26" s="7">
        <v>43146</v>
      </c>
      <c r="J26" s="8" t="str">
        <f>"000037"</f>
        <v>000037</v>
      </c>
      <c r="K26" s="7">
        <v>43190</v>
      </c>
      <c r="L26" s="8" t="str">
        <f>"000015"</f>
        <v>000015</v>
      </c>
      <c r="M26" s="7">
        <v>43266</v>
      </c>
      <c r="N26" s="8">
        <v>18</v>
      </c>
      <c r="O26" s="8" t="str">
        <f>"006249"</f>
        <v>006249</v>
      </c>
      <c r="P26" s="7">
        <v>43783</v>
      </c>
      <c r="Q26" s="10">
        <v>19.984999999999999</v>
      </c>
      <c r="R26" s="10">
        <v>2.2183999999999999</v>
      </c>
      <c r="S26" s="10">
        <v>17.7666</v>
      </c>
      <c r="T26" s="8">
        <v>13</v>
      </c>
      <c r="U26" s="7">
        <v>43795</v>
      </c>
      <c r="V26" s="8">
        <v>822975815</v>
      </c>
      <c r="W26" s="9" t="s">
        <v>76</v>
      </c>
      <c r="X26" s="8" t="s">
        <v>109</v>
      </c>
      <c r="Y26" s="9" t="s">
        <v>110</v>
      </c>
      <c r="Z26" s="8" t="s">
        <v>111</v>
      </c>
      <c r="AA26" s="9" t="s">
        <v>112</v>
      </c>
      <c r="AB26" s="10">
        <v>0.19985</v>
      </c>
    </row>
    <row r="27" spans="1:28" s="4" customFormat="1" ht="13" x14ac:dyDescent="0.3">
      <c r="A27" s="5">
        <v>2177</v>
      </c>
      <c r="B27" s="6" t="s">
        <v>106</v>
      </c>
      <c r="C27" s="7">
        <v>43796</v>
      </c>
      <c r="D27" s="5">
        <v>61</v>
      </c>
      <c r="E27" s="9" t="s">
        <v>40</v>
      </c>
      <c r="F27" s="8" t="s">
        <v>115</v>
      </c>
      <c r="G27" s="9" t="s">
        <v>116</v>
      </c>
      <c r="H27" s="8" t="str">
        <f>"000106"</f>
        <v>000106</v>
      </c>
      <c r="I27" s="7">
        <v>43032</v>
      </c>
      <c r="J27" s="8" t="str">
        <f>"000007"</f>
        <v>000007</v>
      </c>
      <c r="K27" s="7">
        <v>43241</v>
      </c>
      <c r="L27" s="8" t="str">
        <f>"000027"</f>
        <v>000027</v>
      </c>
      <c r="M27" s="7">
        <v>43241</v>
      </c>
      <c r="N27" s="8">
        <v>17</v>
      </c>
      <c r="O27" s="8" t="str">
        <f>"006411"</f>
        <v>006411</v>
      </c>
      <c r="P27" s="7">
        <v>43795</v>
      </c>
      <c r="Q27" s="10">
        <v>98.967500000000001</v>
      </c>
      <c r="R27" s="10">
        <v>10.058999999999999</v>
      </c>
      <c r="S27" s="10">
        <v>88.908500000000004</v>
      </c>
      <c r="T27" s="8">
        <v>13</v>
      </c>
      <c r="U27" s="7">
        <v>43796</v>
      </c>
      <c r="V27" s="8">
        <v>9845028772</v>
      </c>
      <c r="W27" s="9" t="s">
        <v>73</v>
      </c>
      <c r="X27" s="8" t="s">
        <v>36</v>
      </c>
      <c r="Y27" s="9" t="s">
        <v>37</v>
      </c>
      <c r="Z27" s="8" t="s">
        <v>38</v>
      </c>
      <c r="AA27" s="9" t="s">
        <v>39</v>
      </c>
      <c r="AB27" s="10">
        <v>0.98967499999999997</v>
      </c>
    </row>
    <row r="28" spans="1:28" s="4" customFormat="1" ht="13" x14ac:dyDescent="0.3">
      <c r="A28" s="5">
        <v>2178</v>
      </c>
      <c r="B28" s="6" t="s">
        <v>106</v>
      </c>
      <c r="C28" s="7">
        <v>43796</v>
      </c>
      <c r="D28" s="5">
        <v>61</v>
      </c>
      <c r="E28" s="9" t="s">
        <v>40</v>
      </c>
      <c r="F28" s="8" t="s">
        <v>117</v>
      </c>
      <c r="G28" s="9" t="s">
        <v>118</v>
      </c>
      <c r="H28" s="8" t="str">
        <f>"000018"</f>
        <v>000018</v>
      </c>
      <c r="I28" s="7">
        <v>42979</v>
      </c>
      <c r="J28" s="8" t="str">
        <f>"000008"</f>
        <v>000008</v>
      </c>
      <c r="K28" s="7">
        <v>43241</v>
      </c>
      <c r="L28" s="8" t="str">
        <f>"000028"</f>
        <v>000028</v>
      </c>
      <c r="M28" s="7">
        <v>43241</v>
      </c>
      <c r="N28" s="8">
        <v>17</v>
      </c>
      <c r="O28" s="8" t="str">
        <f>"006425"</f>
        <v>006425</v>
      </c>
      <c r="P28" s="7">
        <v>43795</v>
      </c>
      <c r="Q28" s="10">
        <v>40.778039999999997</v>
      </c>
      <c r="R28" s="10">
        <v>2.7796099999999999</v>
      </c>
      <c r="S28" s="10">
        <v>37.998429999999999</v>
      </c>
      <c r="T28" s="8">
        <v>13</v>
      </c>
      <c r="U28" s="7">
        <v>43796</v>
      </c>
      <c r="V28" s="8">
        <v>9845028772</v>
      </c>
      <c r="W28" s="9" t="s">
        <v>119</v>
      </c>
      <c r="X28" s="8" t="s">
        <v>36</v>
      </c>
      <c r="Y28" s="9" t="s">
        <v>37</v>
      </c>
      <c r="Z28" s="8" t="s">
        <v>38</v>
      </c>
      <c r="AA28" s="9" t="s">
        <v>39</v>
      </c>
      <c r="AB28" s="10">
        <v>0.40778039999999999</v>
      </c>
    </row>
    <row r="29" spans="1:28" s="4" customFormat="1" ht="13" x14ac:dyDescent="0.3">
      <c r="A29" s="5">
        <v>2179</v>
      </c>
      <c r="B29" s="6" t="s">
        <v>120</v>
      </c>
      <c r="C29" s="7">
        <v>43816</v>
      </c>
      <c r="D29" s="5">
        <v>61</v>
      </c>
      <c r="E29" s="9" t="s">
        <v>40</v>
      </c>
      <c r="F29" s="8" t="s">
        <v>121</v>
      </c>
      <c r="G29" s="9" t="s">
        <v>122</v>
      </c>
      <c r="H29" s="8" t="str">
        <f>"000043"</f>
        <v>000043</v>
      </c>
      <c r="I29" s="7">
        <v>43300</v>
      </c>
      <c r="J29" s="8" t="str">
        <f>"000033"</f>
        <v>000033</v>
      </c>
      <c r="K29" s="7">
        <v>43769</v>
      </c>
      <c r="L29" s="8" t="str">
        <f>"000185"</f>
        <v>000185</v>
      </c>
      <c r="M29" s="7">
        <v>43781</v>
      </c>
      <c r="N29" s="8">
        <v>18</v>
      </c>
      <c r="O29" s="8" t="str">
        <f>"006724"</f>
        <v>006724</v>
      </c>
      <c r="P29" s="7">
        <v>43810</v>
      </c>
      <c r="Q29" s="10">
        <v>19.74166</v>
      </c>
      <c r="R29" s="10">
        <v>2.3343799999999999</v>
      </c>
      <c r="S29" s="10">
        <v>17.40728</v>
      </c>
      <c r="T29" s="8">
        <v>13</v>
      </c>
      <c r="U29" s="7">
        <v>43816</v>
      </c>
      <c r="V29" s="8">
        <v>9845089322</v>
      </c>
      <c r="W29" s="9" t="s">
        <v>73</v>
      </c>
      <c r="X29" s="8" t="s">
        <v>33</v>
      </c>
      <c r="Y29" s="9" t="s">
        <v>34</v>
      </c>
      <c r="Z29" s="8" t="s">
        <v>38</v>
      </c>
      <c r="AA29" s="9" t="s">
        <v>39</v>
      </c>
      <c r="AB29" s="10">
        <v>0.1974166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2020-01-28T11:52:44Z</dcterms:modified>
</cp:coreProperties>
</file>