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" i="1" l="1"/>
  <c r="L16" i="1"/>
  <c r="J16" i="1"/>
  <c r="H16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<sst xmlns="http://schemas.openxmlformats.org/spreadsheetml/2006/main" count="163" uniqueCount="83">
  <si>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</si>
  <si>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</si>
  <si>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</si>
  <si>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</si>
  <si>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</si>
  <si>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</si>
  <si>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</si>
  <si>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</si>
  <si>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</si>
  <si>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</si>
  <si>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</si>
  <si>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</si>
  <si>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</si>
  <si>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</si>
  <si>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</si>
  <si>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</si>
  <si>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</si>
  <si>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</si>
  <si>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</si>
  <si>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</si>
  <si>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</si>
  <si>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</si>
  <si>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</si>
  <si>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</si>
  <si>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</si>
  <si>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</si>
  <si>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</si>
  <si>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</si>
  <si>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</si>
  <si>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June</t>
  </si>
  <si>
    <t>May</t>
  </si>
  <si>
    <t>P3296</t>
  </si>
  <si>
    <t>14th Finance Commission Works - Road and Footpath Maintenance</t>
  </si>
  <si>
    <t>KRIDL</t>
  </si>
  <si>
    <t>P3110</t>
  </si>
  <si>
    <t>14th Finance Commission Grant Works</t>
  </si>
  <si>
    <t>P0190</t>
  </si>
  <si>
    <t>Works sanctioned by Hon Mayor</t>
  </si>
  <si>
    <t xml:space="preserve">M/s KRIDL </t>
  </si>
  <si>
    <t>ddo075</t>
  </si>
  <si>
    <t xml:space="preserve"> Executive Engineer Project East Zone</t>
  </si>
  <si>
    <t>ddo088</t>
  </si>
  <si>
    <t xml:space="preserve"> Assistant Executive Engineer Vasanthanagar East Zone</t>
  </si>
  <si>
    <t>Jaya Mahal</t>
  </si>
  <si>
    <t>063-18-000031</t>
  </si>
  <si>
    <t>Providing Dust Bin to Ane park at Jayamahal in ward no 63</t>
  </si>
  <si>
    <t>063-18-000042</t>
  </si>
  <si>
    <t>Providing and construction of cement concrete to millars road in ward no 63</t>
  </si>
  <si>
    <t>063-18-000024</t>
  </si>
  <si>
    <t>Construction of RCC drain and foot path in 2nd cross and Benson Town in ward no 63</t>
  </si>
  <si>
    <t>063-18-000023</t>
  </si>
  <si>
    <t>Improvements Footpath to drain and Park at water tank surrounding Nandhi durga extn Jayamahal in ward no 63</t>
  </si>
  <si>
    <t>063-18-000030</t>
  </si>
  <si>
    <t>Improvements to drain and footpath at 4th main road from 3rd main road to 5th main road in ward no 63</t>
  </si>
  <si>
    <t>063-17-000003</t>
  </si>
  <si>
    <t>Development of park and Providing Children equipments at ward no 63</t>
  </si>
  <si>
    <t>063-17-000056</t>
  </si>
  <si>
    <t>Developments of roads and footpaths in W N 63</t>
  </si>
  <si>
    <t>August</t>
  </si>
  <si>
    <t>063-17-000018</t>
  </si>
  <si>
    <t>Improvements of Drains in Tasker Town and Surrounding in Ward No 63</t>
  </si>
  <si>
    <t>G.O. Vijayan Gowda</t>
  </si>
  <si>
    <t>P1771</t>
  </si>
  <si>
    <t>Zone Works - POW Works</t>
  </si>
  <si>
    <t>063-17-000020</t>
  </si>
  <si>
    <t>Improvements of Drains in Thimmaiah Road nd Surrounding in Ward No 63</t>
  </si>
  <si>
    <t>G.O. Vijayana Gowda</t>
  </si>
  <si>
    <t>063-17-000008</t>
  </si>
  <si>
    <t>Concreting of Damage and Road cut Portions of CC Roads in Ward No 63</t>
  </si>
  <si>
    <t>September</t>
  </si>
  <si>
    <t>063-17-000016</t>
  </si>
  <si>
    <t>Restoration of Foot Path and Drains in Ward No 63</t>
  </si>
  <si>
    <t>063-17-000013</t>
  </si>
  <si>
    <t>Replacement of Damaged and Missing of Covering Slabs in Ward No 63</t>
  </si>
  <si>
    <t>063-17-000019</t>
  </si>
  <si>
    <t>Improvements of Drains in Jayamahal and Surrounding in Ward No 63</t>
  </si>
  <si>
    <t>October</t>
  </si>
  <si>
    <t>063-17-000021</t>
  </si>
  <si>
    <t>Improvements of Drains in Nandi durga Road and Surrounding in Ward No 63</t>
  </si>
  <si>
    <t>G.O. Vijayana gowda</t>
  </si>
  <si>
    <t>November</t>
  </si>
  <si>
    <t>063-17-000011</t>
  </si>
  <si>
    <t>Providing ornamental Street Name Boards in Ward No 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</si>
</sst>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"/>
  <sheetViews>
    <sheetView tabSelected="1" topLeftCell="A16" workbookViewId="0">
      <selection activeCell="A2" sqref="A2:XFD16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0.36328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s="4" customFormat="1" ht="13" x14ac:dyDescent="0.3">
      <c r="A2" s="5">
        <v>2214</v>
      </c>
      <c r="B2" s="6" t="s">
        <v>28</v>
      </c>
      <c r="C2" s="7">
        <v>43563</v>
      </c>
      <c r="D2" s="8">
        <v>63</v>
      </c>
      <c r="E2" s="9" t="s">
        <v>43</v>
      </c>
      <c r="F2" s="8" t="s">
        <v>44</v>
      </c>
      <c r="G2" s="9" t="s">
        <v>45</v>
      </c>
      <c r="H2" s="8" t="str">
        <f>"000167"</f>
        <v>000167</v>
      </c>
      <c r="I2" s="7">
        <v>43438</v>
      </c>
      <c r="J2" s="8" t="str">
        <f>"000124"</f>
        <v>000124</v>
      </c>
      <c r="K2" s="7">
        <v>43441</v>
      </c>
      <c r="L2" s="8" t="str">
        <f>"000173"</f>
        <v>000173</v>
      </c>
      <c r="M2" s="7">
        <v>43444</v>
      </c>
      <c r="N2" s="8">
        <v>18</v>
      </c>
      <c r="O2" s="8" t="str">
        <f>"000051"</f>
        <v>000051</v>
      </c>
      <c r="P2" s="7">
        <v>43559</v>
      </c>
      <c r="Q2" s="10">
        <v>1.994</v>
      </c>
      <c r="R2" s="10">
        <v>0.16200000000000001</v>
      </c>
      <c r="S2" s="10">
        <v>1.8320000000000001</v>
      </c>
      <c r="T2" s="8">
        <v>4</v>
      </c>
      <c r="U2" s="7">
        <v>43563</v>
      </c>
      <c r="V2" s="8">
        <v>9036756575</v>
      </c>
      <c r="W2" s="9" t="s">
        <v>33</v>
      </c>
      <c r="X2" s="8" t="s">
        <v>31</v>
      </c>
      <c r="Y2" s="9" t="s">
        <v>32</v>
      </c>
      <c r="Z2" s="8" t="s">
        <v>41</v>
      </c>
      <c r="AA2" s="9" t="s">
        <v>42</v>
      </c>
      <c r="AB2" s="10">
        <f t="shared" ref="AB2:AB7" si="0">Q2/100</f>
        <v>1.9939999999999999E-2</v>
      </c>
    </row>
    <row r="3" spans="1:28" s="4" customFormat="1" ht="13" x14ac:dyDescent="0.3">
      <c r="A3" s="5">
        <v>2215</v>
      </c>
      <c r="B3" s="6" t="s">
        <v>28</v>
      </c>
      <c r="C3" s="7">
        <v>43578</v>
      </c>
      <c r="D3" s="8">
        <v>63</v>
      </c>
      <c r="E3" s="9" t="s">
        <v>43</v>
      </c>
      <c r="F3" s="8" t="s">
        <v>46</v>
      </c>
      <c r="G3" s="9" t="s">
        <v>47</v>
      </c>
      <c r="H3" s="8" t="str">
        <f>"000233"</f>
        <v>000233</v>
      </c>
      <c r="I3" s="7">
        <v>43514</v>
      </c>
      <c r="J3" s="8" t="str">
        <f>"000154"</f>
        <v>000154</v>
      </c>
      <c r="K3" s="7">
        <v>43519</v>
      </c>
      <c r="L3" s="8" t="str">
        <f>"000216"</f>
        <v>000216</v>
      </c>
      <c r="M3" s="7">
        <v>43521</v>
      </c>
      <c r="N3" s="8">
        <v>18</v>
      </c>
      <c r="O3" s="8" t="str">
        <f>"000692"</f>
        <v>000692</v>
      </c>
      <c r="P3" s="7">
        <v>43577</v>
      </c>
      <c r="Q3" s="10">
        <v>7.9219999999999997</v>
      </c>
      <c r="R3" s="10">
        <v>0.96</v>
      </c>
      <c r="S3" s="10">
        <v>6.9619999999999997</v>
      </c>
      <c r="T3" s="8">
        <v>24</v>
      </c>
      <c r="U3" s="7">
        <v>43578</v>
      </c>
      <c r="V3" s="8">
        <v>9846523569</v>
      </c>
      <c r="W3" s="9" t="s">
        <v>33</v>
      </c>
      <c r="X3" s="8" t="s">
        <v>31</v>
      </c>
      <c r="Y3" s="9" t="s">
        <v>32</v>
      </c>
      <c r="Z3" s="8" t="s">
        <v>41</v>
      </c>
      <c r="AA3" s="9" t="s">
        <v>42</v>
      </c>
      <c r="AB3" s="10">
        <f t="shared" si="0"/>
        <v>7.9219999999999999E-2</v>
      </c>
    </row>
    <row r="4" spans="1:28" s="4" customFormat="1" ht="13" x14ac:dyDescent="0.3">
      <c r="A4" s="5">
        <v>2216</v>
      </c>
      <c r="B4" s="6" t="s">
        <v>28</v>
      </c>
      <c r="C4" s="7">
        <v>43578</v>
      </c>
      <c r="D4" s="8">
        <v>63</v>
      </c>
      <c r="E4" s="9" t="s">
        <v>43</v>
      </c>
      <c r="F4" s="8" t="s">
        <v>48</v>
      </c>
      <c r="G4" s="9" t="s">
        <v>49</v>
      </c>
      <c r="H4" s="8" t="str">
        <f>"000225"</f>
        <v>000225</v>
      </c>
      <c r="I4" s="7">
        <v>43510</v>
      </c>
      <c r="J4" s="8" t="str">
        <f>"000152"</f>
        <v>000152</v>
      </c>
      <c r="K4" s="7">
        <v>43519</v>
      </c>
      <c r="L4" s="8" t="str">
        <f>"000215"</f>
        <v>000215</v>
      </c>
      <c r="M4" s="7">
        <v>43521</v>
      </c>
      <c r="N4" s="8">
        <v>18</v>
      </c>
      <c r="O4" s="8" t="str">
        <f>"000693"</f>
        <v>000693</v>
      </c>
      <c r="P4" s="7">
        <v>43577</v>
      </c>
      <c r="Q4" s="10">
        <v>14.64</v>
      </c>
      <c r="R4" s="10">
        <v>1.62042</v>
      </c>
      <c r="S4" s="10">
        <v>13.019579999999999</v>
      </c>
      <c r="T4" s="8">
        <v>24</v>
      </c>
      <c r="U4" s="7">
        <v>43578</v>
      </c>
      <c r="V4" s="8">
        <v>9856235698</v>
      </c>
      <c r="W4" s="9" t="s">
        <v>33</v>
      </c>
      <c r="X4" s="8" t="s">
        <v>31</v>
      </c>
      <c r="Y4" s="9" t="s">
        <v>32</v>
      </c>
      <c r="Z4" s="8" t="s">
        <v>41</v>
      </c>
      <c r="AA4" s="9" t="s">
        <v>42</v>
      </c>
      <c r="AB4" s="10">
        <f t="shared" si="0"/>
        <v>0.1464</v>
      </c>
    </row>
    <row r="5" spans="1:28" s="4" customFormat="1" ht="13" x14ac:dyDescent="0.3">
      <c r="A5" s="5">
        <v>2217</v>
      </c>
      <c r="B5" s="6" t="s">
        <v>28</v>
      </c>
      <c r="C5" s="7">
        <v>43578</v>
      </c>
      <c r="D5" s="8">
        <v>63</v>
      </c>
      <c r="E5" s="9" t="s">
        <v>43</v>
      </c>
      <c r="F5" s="8" t="s">
        <v>50</v>
      </c>
      <c r="G5" s="9" t="s">
        <v>51</v>
      </c>
      <c r="H5" s="8" t="str">
        <f>"000234"</f>
        <v>000234</v>
      </c>
      <c r="I5" s="7">
        <v>43514</v>
      </c>
      <c r="J5" s="8" t="str">
        <f>"000155"</f>
        <v>000155</v>
      </c>
      <c r="K5" s="7">
        <v>43519</v>
      </c>
      <c r="L5" s="8" t="str">
        <f>"000214"</f>
        <v>000214</v>
      </c>
      <c r="M5" s="7">
        <v>43521</v>
      </c>
      <c r="N5" s="8">
        <v>18</v>
      </c>
      <c r="O5" s="8" t="str">
        <f>"000694"</f>
        <v>000694</v>
      </c>
      <c r="P5" s="7">
        <v>43577</v>
      </c>
      <c r="Q5" s="10">
        <v>19.893999999999998</v>
      </c>
      <c r="R5" s="10">
        <v>2.2549999999999999</v>
      </c>
      <c r="S5" s="10">
        <v>17.638999999999999</v>
      </c>
      <c r="T5" s="8">
        <v>24</v>
      </c>
      <c r="U5" s="7">
        <v>43578</v>
      </c>
      <c r="V5" s="8">
        <v>9856598890</v>
      </c>
      <c r="W5" s="9" t="s">
        <v>33</v>
      </c>
      <c r="X5" s="8" t="s">
        <v>31</v>
      </c>
      <c r="Y5" s="9" t="s">
        <v>32</v>
      </c>
      <c r="Z5" s="8" t="s">
        <v>41</v>
      </c>
      <c r="AA5" s="9" t="s">
        <v>42</v>
      </c>
      <c r="AB5" s="10">
        <f t="shared" si="0"/>
        <v>0.19893999999999998</v>
      </c>
    </row>
    <row r="6" spans="1:28" s="4" customFormat="1" ht="13" x14ac:dyDescent="0.3">
      <c r="A6" s="5">
        <v>2218</v>
      </c>
      <c r="B6" s="6" t="s">
        <v>28</v>
      </c>
      <c r="C6" s="7">
        <v>43578</v>
      </c>
      <c r="D6" s="8">
        <v>63</v>
      </c>
      <c r="E6" s="9" t="s">
        <v>43</v>
      </c>
      <c r="F6" s="8" t="s">
        <v>52</v>
      </c>
      <c r="G6" s="9" t="s">
        <v>53</v>
      </c>
      <c r="H6" s="8" t="str">
        <f>"000226"</f>
        <v>000226</v>
      </c>
      <c r="I6" s="7">
        <v>43510</v>
      </c>
      <c r="J6" s="8" t="str">
        <f>"000153"</f>
        <v>000153</v>
      </c>
      <c r="K6" s="7">
        <v>43519</v>
      </c>
      <c r="L6" s="8" t="str">
        <f>"000217"</f>
        <v>000217</v>
      </c>
      <c r="M6" s="7">
        <v>43521</v>
      </c>
      <c r="N6" s="8">
        <v>18</v>
      </c>
      <c r="O6" s="8" t="str">
        <f>"000697"</f>
        <v>000697</v>
      </c>
      <c r="P6" s="7">
        <v>43577</v>
      </c>
      <c r="Q6" s="10">
        <v>24.862780000000001</v>
      </c>
      <c r="R6" s="10">
        <v>2.8149799999999998</v>
      </c>
      <c r="S6" s="10">
        <v>22.047799999999999</v>
      </c>
      <c r="T6" s="8">
        <v>24</v>
      </c>
      <c r="U6" s="7">
        <v>43578</v>
      </c>
      <c r="V6" s="8">
        <v>9856235698</v>
      </c>
      <c r="W6" s="9" t="s">
        <v>33</v>
      </c>
      <c r="X6" s="8" t="s">
        <v>31</v>
      </c>
      <c r="Y6" s="9" t="s">
        <v>32</v>
      </c>
      <c r="Z6" s="8" t="s">
        <v>41</v>
      </c>
      <c r="AA6" s="9" t="s">
        <v>42</v>
      </c>
      <c r="AB6" s="10">
        <f t="shared" si="0"/>
        <v>0.24862780000000001</v>
      </c>
    </row>
    <row r="7" spans="1:28" s="4" customFormat="1" ht="13" x14ac:dyDescent="0.3">
      <c r="A7" s="5">
        <v>2219</v>
      </c>
      <c r="B7" s="6" t="s">
        <v>30</v>
      </c>
      <c r="C7" s="7">
        <v>43591</v>
      </c>
      <c r="D7" s="8">
        <v>63</v>
      </c>
      <c r="E7" s="9" t="s">
        <v>43</v>
      </c>
      <c r="F7" s="8" t="s">
        <v>56</v>
      </c>
      <c r="G7" s="9" t="s">
        <v>57</v>
      </c>
      <c r="H7" s="8" t="str">
        <f>"000042"</f>
        <v>000042</v>
      </c>
      <c r="I7" s="7">
        <v>43409</v>
      </c>
      <c r="J7" s="8" t="str">
        <f>"000072"</f>
        <v>000072</v>
      </c>
      <c r="K7" s="7">
        <v>43544</v>
      </c>
      <c r="L7" s="8" t="str">
        <f>"000093"</f>
        <v>000093</v>
      </c>
      <c r="M7" s="7">
        <v>43544</v>
      </c>
      <c r="N7" s="8">
        <v>17</v>
      </c>
      <c r="O7" s="8" t="str">
        <f>"001322"</f>
        <v>001322</v>
      </c>
      <c r="P7" s="7">
        <v>43588</v>
      </c>
      <c r="Q7" s="10">
        <v>97.320729999999998</v>
      </c>
      <c r="R7" s="10">
        <v>10.97555</v>
      </c>
      <c r="S7" s="10">
        <v>86.345179999999999</v>
      </c>
      <c r="T7" s="8">
        <v>35</v>
      </c>
      <c r="U7" s="7">
        <v>43591</v>
      </c>
      <c r="V7" s="8">
        <v>8022975815</v>
      </c>
      <c r="W7" s="9" t="s">
        <v>38</v>
      </c>
      <c r="X7" s="8" t="s">
        <v>34</v>
      </c>
      <c r="Y7" s="9" t="s">
        <v>35</v>
      </c>
      <c r="Z7" s="8" t="s">
        <v>39</v>
      </c>
      <c r="AA7" s="9" t="s">
        <v>40</v>
      </c>
      <c r="AB7" s="10">
        <f t="shared" si="0"/>
        <v>0.9732073</v>
      </c>
    </row>
    <row r="8" spans="1:28" s="4" customFormat="1" ht="13" x14ac:dyDescent="0.3">
      <c r="A8" s="5">
        <v>2220</v>
      </c>
      <c r="B8" s="6" t="s">
        <v>29</v>
      </c>
      <c r="C8" s="7">
        <v>43628</v>
      </c>
      <c r="D8" s="8">
        <v>63</v>
      </c>
      <c r="E8" s="9" t="s">
        <v>43</v>
      </c>
      <c r="F8" s="8" t="s">
        <v>54</v>
      </c>
      <c r="G8" s="9" t="s">
        <v>55</v>
      </c>
      <c r="H8" s="8" t="str">
        <f>"000007"</f>
        <v>000007</v>
      </c>
      <c r="I8" s="7">
        <v>42991</v>
      </c>
      <c r="J8" s="8" t="str">
        <f>"000012"</f>
        <v>000012</v>
      </c>
      <c r="K8" s="7">
        <v>43088</v>
      </c>
      <c r="L8" s="8" t="str">
        <f>"000015"</f>
        <v>000015</v>
      </c>
      <c r="M8" s="7">
        <v>43090</v>
      </c>
      <c r="N8" s="8">
        <v>17</v>
      </c>
      <c r="O8" s="8" t="str">
        <f>"002574"</f>
        <v>002574</v>
      </c>
      <c r="P8" s="7">
        <v>43627</v>
      </c>
      <c r="Q8" s="10">
        <v>19.0532</v>
      </c>
      <c r="R8" s="10">
        <v>2.0798000000000001</v>
      </c>
      <c r="S8" s="10">
        <v>16.973400000000002</v>
      </c>
      <c r="T8" s="8">
        <v>76</v>
      </c>
      <c r="U8" s="7">
        <v>43628</v>
      </c>
      <c r="V8" s="8">
        <v>8022975815</v>
      </c>
      <c r="W8" s="9" t="s">
        <v>33</v>
      </c>
      <c r="X8" s="8" t="s">
        <v>36</v>
      </c>
      <c r="Y8" s="9" t="s">
        <v>37</v>
      </c>
      <c r="Z8" s="8" t="s">
        <v>39</v>
      </c>
      <c r="AA8" s="9" t="s">
        <v>40</v>
      </c>
      <c r="AB8" s="10">
        <v>0.19053200000000001</v>
      </c>
    </row>
    <row r="9" spans="1:28" s="4" customFormat="1" ht="13" x14ac:dyDescent="0.3">
      <c r="A9" s="5">
        <v>2221</v>
      </c>
      <c r="B9" s="6" t="s">
        <v>58</v>
      </c>
      <c r="C9" s="7">
        <v>43684</v>
      </c>
      <c r="D9" s="8">
        <v>63</v>
      </c>
      <c r="E9" s="9" t="s">
        <v>43</v>
      </c>
      <c r="F9" s="8" t="s">
        <v>59</v>
      </c>
      <c r="G9" s="11" t="s">
        <v>60</v>
      </c>
      <c r="H9" s="8" t="str">
        <f>"000210"</f>
        <v>000210</v>
      </c>
      <c r="I9" s="7">
        <v>43159</v>
      </c>
      <c r="J9" s="8" t="str">
        <f>"000063"</f>
        <v>000063</v>
      </c>
      <c r="K9" s="7">
        <v>43160</v>
      </c>
      <c r="L9" s="8" t="str">
        <f>"000274"</f>
        <v>000274</v>
      </c>
      <c r="M9" s="7">
        <v>43161</v>
      </c>
      <c r="N9" s="8">
        <v>17</v>
      </c>
      <c r="O9" s="8" t="str">
        <f>"004266"</f>
        <v>004266</v>
      </c>
      <c r="P9" s="7">
        <v>43680</v>
      </c>
      <c r="Q9" s="12">
        <v>8.9260000000000002</v>
      </c>
      <c r="R9" s="12">
        <v>0.70979999999999999</v>
      </c>
      <c r="S9" s="12">
        <v>8.2162000000000006</v>
      </c>
      <c r="T9" s="8">
        <v>144</v>
      </c>
      <c r="U9" s="7">
        <v>43684</v>
      </c>
      <c r="V9" s="8">
        <v>9845201834</v>
      </c>
      <c r="W9" s="11" t="s">
        <v>61</v>
      </c>
      <c r="X9" s="8" t="s">
        <v>62</v>
      </c>
      <c r="Y9" s="11" t="s">
        <v>63</v>
      </c>
      <c r="Z9" s="8" t="s">
        <v>41</v>
      </c>
      <c r="AA9" s="11" t="s">
        <v>42</v>
      </c>
      <c r="AB9" s="12">
        <f t="shared" ref="AB9:AB14" si="1">Q9/100</f>
        <v>8.9260000000000006E-2</v>
      </c>
    </row>
    <row r="10" spans="1:28" s="4" customFormat="1" ht="13" x14ac:dyDescent="0.3">
      <c r="A10" s="5">
        <v>2222</v>
      </c>
      <c r="B10" s="6" t="s">
        <v>58</v>
      </c>
      <c r="C10" s="7">
        <v>43684</v>
      </c>
      <c r="D10" s="8">
        <v>63</v>
      </c>
      <c r="E10" s="9" t="s">
        <v>43</v>
      </c>
      <c r="F10" s="8" t="s">
        <v>64</v>
      </c>
      <c r="G10" s="11" t="s">
        <v>65</v>
      </c>
      <c r="H10" s="8" t="str">
        <f>"000113"</f>
        <v>000113</v>
      </c>
      <c r="I10" s="7">
        <v>42999</v>
      </c>
      <c r="J10" s="8" t="str">
        <f>"000062"</f>
        <v>000062</v>
      </c>
      <c r="K10" s="7">
        <v>43160</v>
      </c>
      <c r="L10" s="8" t="str">
        <f>"000276"</f>
        <v>000276</v>
      </c>
      <c r="M10" s="7">
        <v>43161</v>
      </c>
      <c r="N10" s="8">
        <v>17</v>
      </c>
      <c r="O10" s="8" t="str">
        <f>"004268"</f>
        <v>004268</v>
      </c>
      <c r="P10" s="7">
        <v>43680</v>
      </c>
      <c r="Q10" s="12">
        <v>9.2769999999999992</v>
      </c>
      <c r="R10" s="12">
        <v>0.73470000000000002</v>
      </c>
      <c r="S10" s="12">
        <v>8.5422999999999991</v>
      </c>
      <c r="T10" s="8">
        <v>144</v>
      </c>
      <c r="U10" s="7">
        <v>43684</v>
      </c>
      <c r="V10" s="8">
        <v>9656598569</v>
      </c>
      <c r="W10" s="11" t="s">
        <v>66</v>
      </c>
      <c r="X10" s="8" t="s">
        <v>62</v>
      </c>
      <c r="Y10" s="11" t="s">
        <v>63</v>
      </c>
      <c r="Z10" s="8" t="s">
        <v>41</v>
      </c>
      <c r="AA10" s="11" t="s">
        <v>42</v>
      </c>
      <c r="AB10" s="12">
        <f t="shared" si="1"/>
        <v>9.2769999999999991E-2</v>
      </c>
    </row>
    <row r="11" spans="1:28" s="4" customFormat="1" ht="13" x14ac:dyDescent="0.3">
      <c r="A11" s="5">
        <v>2223</v>
      </c>
      <c r="B11" s="6" t="s">
        <v>58</v>
      </c>
      <c r="C11" s="7">
        <v>43707</v>
      </c>
      <c r="D11" s="8">
        <v>63</v>
      </c>
      <c r="E11" s="9" t="s">
        <v>43</v>
      </c>
      <c r="F11" s="8" t="s">
        <v>67</v>
      </c>
      <c r="G11" s="11" t="s">
        <v>68</v>
      </c>
      <c r="H11" s="8" t="str">
        <f>"000112"</f>
        <v>000112</v>
      </c>
      <c r="I11" s="7">
        <v>42999</v>
      </c>
      <c r="J11" s="8" t="str">
        <f>"000069"</f>
        <v>000069</v>
      </c>
      <c r="K11" s="7">
        <v>43180</v>
      </c>
      <c r="L11" s="8" t="str">
        <f>"000288"</f>
        <v>000288</v>
      </c>
      <c r="M11" s="7">
        <v>43186</v>
      </c>
      <c r="N11" s="8">
        <v>17</v>
      </c>
      <c r="O11" s="8" t="str">
        <f>"004662"</f>
        <v>004662</v>
      </c>
      <c r="P11" s="7">
        <v>43697</v>
      </c>
      <c r="Q11" s="12">
        <v>9.734</v>
      </c>
      <c r="R11" s="12">
        <v>0.77339999999999998</v>
      </c>
      <c r="S11" s="12">
        <v>8.9605999999999995</v>
      </c>
      <c r="T11" s="8">
        <v>173</v>
      </c>
      <c r="U11" s="7">
        <v>43707</v>
      </c>
      <c r="V11" s="8">
        <v>9565565989</v>
      </c>
      <c r="W11" s="11" t="s">
        <v>66</v>
      </c>
      <c r="X11" s="8" t="s">
        <v>62</v>
      </c>
      <c r="Y11" s="11" t="s">
        <v>63</v>
      </c>
      <c r="Z11" s="8" t="s">
        <v>41</v>
      </c>
      <c r="AA11" s="11" t="s">
        <v>42</v>
      </c>
      <c r="AB11" s="12">
        <f t="shared" si="1"/>
        <v>9.7339999999999996E-2</v>
      </c>
    </row>
    <row r="12" spans="1:28" s="4" customFormat="1" ht="13" x14ac:dyDescent="0.3">
      <c r="A12" s="5">
        <v>2224</v>
      </c>
      <c r="B12" s="6" t="s">
        <v>69</v>
      </c>
      <c r="C12" s="7">
        <v>43732</v>
      </c>
      <c r="D12" s="8">
        <v>63</v>
      </c>
      <c r="E12" s="9" t="s">
        <v>43</v>
      </c>
      <c r="F12" s="8" t="s">
        <v>70</v>
      </c>
      <c r="G12" s="11" t="s">
        <v>71</v>
      </c>
      <c r="H12" s="8" t="str">
        <f>"000117"</f>
        <v>000117</v>
      </c>
      <c r="I12" s="7">
        <v>42999</v>
      </c>
      <c r="J12" s="8" t="str">
        <f>"000078"</f>
        <v>000078</v>
      </c>
      <c r="K12" s="7">
        <v>43190</v>
      </c>
      <c r="L12" s="8" t="str">
        <f>"000004"</f>
        <v>000004</v>
      </c>
      <c r="M12" s="7">
        <v>43210</v>
      </c>
      <c r="N12" s="8">
        <v>17</v>
      </c>
      <c r="O12" s="8" t="str">
        <f>"005311"</f>
        <v>005311</v>
      </c>
      <c r="P12" s="7">
        <v>43729</v>
      </c>
      <c r="Q12" s="12">
        <v>18.967300000000002</v>
      </c>
      <c r="R12" s="12">
        <v>1.919</v>
      </c>
      <c r="S12" s="12">
        <v>17.048300000000001</v>
      </c>
      <c r="T12" s="8">
        <v>199</v>
      </c>
      <c r="U12" s="7">
        <v>43732</v>
      </c>
      <c r="V12" s="8">
        <v>9565956598</v>
      </c>
      <c r="W12" s="11" t="s">
        <v>66</v>
      </c>
      <c r="X12" s="8" t="s">
        <v>62</v>
      </c>
      <c r="Y12" s="11" t="s">
        <v>63</v>
      </c>
      <c r="Z12" s="8" t="s">
        <v>41</v>
      </c>
      <c r="AA12" s="11" t="s">
        <v>42</v>
      </c>
      <c r="AB12" s="12">
        <f t="shared" si="1"/>
        <v>0.18967300000000001</v>
      </c>
    </row>
    <row r="13" spans="1:28" s="4" customFormat="1" ht="13" x14ac:dyDescent="0.3">
      <c r="A13" s="5">
        <v>2225</v>
      </c>
      <c r="B13" s="6" t="s">
        <v>69</v>
      </c>
      <c r="C13" s="7">
        <v>43732</v>
      </c>
      <c r="D13" s="8">
        <v>63</v>
      </c>
      <c r="E13" s="9" t="s">
        <v>43</v>
      </c>
      <c r="F13" s="8" t="s">
        <v>72</v>
      </c>
      <c r="G13" s="11" t="s">
        <v>73</v>
      </c>
      <c r="H13" s="8" t="str">
        <f>"000115"</f>
        <v>000115</v>
      </c>
      <c r="I13" s="7">
        <v>42999</v>
      </c>
      <c r="J13" s="8" t="str">
        <f>"000079"</f>
        <v>000079</v>
      </c>
      <c r="K13" s="7">
        <v>43190</v>
      </c>
      <c r="L13" s="8" t="str">
        <f>"000005"</f>
        <v>000005</v>
      </c>
      <c r="M13" s="7">
        <v>43210</v>
      </c>
      <c r="N13" s="8">
        <v>17</v>
      </c>
      <c r="O13" s="8" t="str">
        <f>"005312"</f>
        <v>005312</v>
      </c>
      <c r="P13" s="7">
        <v>43729</v>
      </c>
      <c r="Q13" s="12">
        <v>9.4223999999999997</v>
      </c>
      <c r="R13" s="12">
        <v>0.95650000000000002</v>
      </c>
      <c r="S13" s="12">
        <v>8.4658999999999995</v>
      </c>
      <c r="T13" s="8">
        <v>199</v>
      </c>
      <c r="U13" s="7">
        <v>43732</v>
      </c>
      <c r="V13" s="8">
        <v>9565698895</v>
      </c>
      <c r="W13" s="11" t="s">
        <v>66</v>
      </c>
      <c r="X13" s="8" t="s">
        <v>62</v>
      </c>
      <c r="Y13" s="11" t="s">
        <v>63</v>
      </c>
      <c r="Z13" s="8" t="s">
        <v>41</v>
      </c>
      <c r="AA13" s="11" t="s">
        <v>42</v>
      </c>
      <c r="AB13" s="12">
        <f t="shared" si="1"/>
        <v>9.4224000000000002E-2</v>
      </c>
    </row>
    <row r="14" spans="1:28" s="4" customFormat="1" ht="13" x14ac:dyDescent="0.3">
      <c r="A14" s="5">
        <v>2226</v>
      </c>
      <c r="B14" s="6" t="s">
        <v>69</v>
      </c>
      <c r="C14" s="7">
        <v>43732</v>
      </c>
      <c r="D14" s="8">
        <v>63</v>
      </c>
      <c r="E14" s="9" t="s">
        <v>43</v>
      </c>
      <c r="F14" s="8" t="s">
        <v>74</v>
      </c>
      <c r="G14" s="11" t="s">
        <v>75</v>
      </c>
      <c r="H14" s="8" t="str">
        <f>"000114"</f>
        <v>000114</v>
      </c>
      <c r="I14" s="7">
        <v>42999</v>
      </c>
      <c r="J14" s="8" t="str">
        <f>"000081"</f>
        <v>000081</v>
      </c>
      <c r="K14" s="7">
        <v>43190</v>
      </c>
      <c r="L14" s="8" t="str">
        <f>"000007"</f>
        <v>000007</v>
      </c>
      <c r="M14" s="7">
        <v>43210</v>
      </c>
      <c r="N14" s="8">
        <v>17</v>
      </c>
      <c r="O14" s="8" t="str">
        <f>"005313"</f>
        <v>005313</v>
      </c>
      <c r="P14" s="7">
        <v>43729</v>
      </c>
      <c r="Q14" s="12">
        <v>8.9507999999999992</v>
      </c>
      <c r="R14" s="12">
        <v>0.92520000000000002</v>
      </c>
      <c r="S14" s="12">
        <v>8.0256000000000007</v>
      </c>
      <c r="T14" s="8">
        <v>199</v>
      </c>
      <c r="U14" s="7">
        <v>43732</v>
      </c>
      <c r="V14" s="8">
        <v>9656595695</v>
      </c>
      <c r="W14" s="11" t="s">
        <v>66</v>
      </c>
      <c r="X14" s="8" t="s">
        <v>62</v>
      </c>
      <c r="Y14" s="11" t="s">
        <v>63</v>
      </c>
      <c r="Z14" s="8" t="s">
        <v>41</v>
      </c>
      <c r="AA14" s="11" t="s">
        <v>42</v>
      </c>
      <c r="AB14" s="12">
        <f t="shared" si="1"/>
        <v>8.950799999999999E-2</v>
      </c>
    </row>
    <row r="15" spans="1:28" s="4" customFormat="1" ht="13" x14ac:dyDescent="0.3">
      <c r="A15" s="5">
        <v>2227</v>
      </c>
      <c r="B15" s="6" t="s">
        <v>76</v>
      </c>
      <c r="C15" s="7">
        <v>43752</v>
      </c>
      <c r="D15" s="5">
        <v>63</v>
      </c>
      <c r="E15" s="9" t="s">
        <v>43</v>
      </c>
      <c r="F15" s="8" t="s">
        <v>77</v>
      </c>
      <c r="G15" s="9" t="s">
        <v>78</v>
      </c>
      <c r="H15" s="8" t="str">
        <f>"000116"</f>
        <v>000116</v>
      </c>
      <c r="I15" s="7">
        <v>42999</v>
      </c>
      <c r="J15" s="8" t="str">
        <f>"000080"</f>
        <v>000080</v>
      </c>
      <c r="K15" s="7">
        <v>43190</v>
      </c>
      <c r="L15" s="8" t="str">
        <f>"000006"</f>
        <v>000006</v>
      </c>
      <c r="M15" s="7">
        <v>43210</v>
      </c>
      <c r="N15" s="8">
        <v>17</v>
      </c>
      <c r="O15" s="8" t="str">
        <f>"005512"</f>
        <v>005512</v>
      </c>
      <c r="P15" s="7">
        <v>43739</v>
      </c>
      <c r="Q15" s="10">
        <v>8.8778699999999997</v>
      </c>
      <c r="R15" s="10">
        <v>0.92120000000000002</v>
      </c>
      <c r="S15" s="10">
        <v>7.9566699999999999</v>
      </c>
      <c r="T15" s="8">
        <v>13</v>
      </c>
      <c r="U15" s="7">
        <v>43752</v>
      </c>
      <c r="V15" s="8">
        <v>9565985659</v>
      </c>
      <c r="W15" s="9" t="s">
        <v>79</v>
      </c>
      <c r="X15" s="8" t="s">
        <v>62</v>
      </c>
      <c r="Y15" s="9" t="s">
        <v>63</v>
      </c>
      <c r="Z15" s="8" t="s">
        <v>41</v>
      </c>
      <c r="AA15" s="9" t="s">
        <v>42</v>
      </c>
      <c r="AB15" s="10">
        <v>8.8778700000000002E-2</v>
      </c>
    </row>
    <row r="16" spans="1:28" s="4" customFormat="1" ht="13" x14ac:dyDescent="0.3">
      <c r="A16" s="5">
        <v>2228</v>
      </c>
      <c r="B16" s="6" t="s">
        <v>80</v>
      </c>
      <c r="C16" s="7">
        <v>43795</v>
      </c>
      <c r="D16" s="5">
        <v>63</v>
      </c>
      <c r="E16" s="9" t="s">
        <v>43</v>
      </c>
      <c r="F16" s="8" t="s">
        <v>81</v>
      </c>
      <c r="G16" s="9" t="s">
        <v>82</v>
      </c>
      <c r="H16" s="8" t="str">
        <f>"000111"</f>
        <v>000111</v>
      </c>
      <c r="I16" s="7">
        <v>42999</v>
      </c>
      <c r="J16" s="8" t="str">
        <f>"000082"</f>
        <v>000082</v>
      </c>
      <c r="K16" s="7">
        <v>43190</v>
      </c>
      <c r="L16" s="8" t="str">
        <f>"000016"</f>
        <v>000016</v>
      </c>
      <c r="M16" s="7">
        <v>43236</v>
      </c>
      <c r="N16" s="8">
        <v>17</v>
      </c>
      <c r="O16" s="8" t="str">
        <f>"006373"</f>
        <v>006373</v>
      </c>
      <c r="P16" s="7">
        <v>43794</v>
      </c>
      <c r="Q16" s="10">
        <v>18.410299999999999</v>
      </c>
      <c r="R16" s="10">
        <v>0.76639999999999997</v>
      </c>
      <c r="S16" s="10">
        <v>17.643899999999999</v>
      </c>
      <c r="T16" s="8">
        <v>13</v>
      </c>
      <c r="U16" s="7">
        <v>43795</v>
      </c>
      <c r="V16" s="8">
        <v>9856598591</v>
      </c>
      <c r="W16" s="9" t="s">
        <v>66</v>
      </c>
      <c r="X16" s="8" t="s">
        <v>62</v>
      </c>
      <c r="Y16" s="9" t="s">
        <v>63</v>
      </c>
      <c r="Z16" s="8" t="s">
        <v>41</v>
      </c>
      <c r="AA16" s="9" t="s">
        <v>42</v>
      </c>
      <c r="AB16" s="10">
        <v>0.18410299999999999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2020-01-28T11:53:11Z</dcterms:modified>
</cp:coreProperties>
</file>