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L18" i="1"/>
  <c r="J18" i="1"/>
  <c r="H18" i="1"/>
  <c r="O17" i="1"/>
  <c r="L17" i="1"/>
  <c r="J17" i="1"/>
  <c r="H17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<sst xmlns="http://schemas.openxmlformats.org/spreadsheetml/2006/main" count="181" uniqueCount="102">
  <si>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</si>
  <si>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</si>
  <si>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</si>
  <si>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</si>
  <si>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</si>
  <si>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</si>
  <si>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</si>
  <si>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</si>
  <si>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</si>
  <si>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</si>
  <si>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</si>
  <si>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</si>
  <si>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</si>
  <si>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</si>
  <si>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</si>
  <si>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</si>
  <si>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</si>
  <si>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</si>
  <si>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</si>
  <si>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</si>
  <si>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</si>
  <si>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</si>
  <si>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</si>
  <si>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</si>
  <si>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</si>
  <si>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</si>
  <si>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</si>
  <si>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</si>
  <si>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</si>
  <si>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</si>
  <si>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</si>
  <si>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</si>
  <si>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</si>
  <si>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</si>
  <si>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</si>
  <si>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P3106</t>
  </si>
  <si>
    <t>Nagarothana Works</t>
  </si>
  <si>
    <t>P1878</t>
  </si>
  <si>
    <t>18per - Works (Bhagyajyothi, Sooru / Neeru Yojane and General) (54 Lakhs / New Wards)</t>
  </si>
  <si>
    <t>P3158</t>
  </si>
  <si>
    <t>SIP Infrastructure Project works</t>
  </si>
  <si>
    <t>ddo209</t>
  </si>
  <si>
    <t xml:space="preserve"> Assistant Executive Engineer Electrical West Zone</t>
  </si>
  <si>
    <t>Raj Mahal Guttahalli</t>
  </si>
  <si>
    <t>064-18-000020</t>
  </si>
  <si>
    <t>Providing concrete roads in SC/ST peoples staying area providing bowell and pipeline works in Bandavyanagara in ward no-64</t>
  </si>
  <si>
    <t>Executive Engineer-2 KRIDL BBMP (West)</t>
  </si>
  <si>
    <t>ddo206</t>
  </si>
  <si>
    <t xml:space="preserve"> Assistant Executive Engineer Malleswaram West Zone</t>
  </si>
  <si>
    <t>064-14-000019</t>
  </si>
  <si>
    <t xml:space="preserve">Filling of Potholes, Wornout Roads and Road cut portion in Ward 64-Rajamahal Guttahalli </t>
  </si>
  <si>
    <t>Sri. M. Nagesh,</t>
  </si>
  <si>
    <t>064-16-000001</t>
  </si>
  <si>
    <t>Annual Operation And maintenance Of Street Lights at Palace Guttahalli in Ward No- 64.</t>
  </si>
  <si>
    <t>Praveen Enterprises</t>
  </si>
  <si>
    <t>064-17-000041</t>
  </si>
  <si>
    <t xml:space="preserve">Providing Asphalting and improvements to drain at V R Puram and Surrounding area in ward No-64   </t>
  </si>
  <si>
    <t>Mecadez Core Technologies Private Ltd</t>
  </si>
  <si>
    <t>064-18-000051</t>
  </si>
  <si>
    <t xml:space="preserve">Providing illumination to indira Canteen surrounding at vyalikaval opp to masjid in ward no -64 </t>
  </si>
  <si>
    <t>Executive Engineer 2 KRIDL</t>
  </si>
  <si>
    <t>July</t>
  </si>
  <si>
    <t>064-17-000013</t>
  </si>
  <si>
    <t>Supply of tractor and labours for desilting and other maintenance works in ward no-64</t>
  </si>
  <si>
    <t>L Ravichandra</t>
  </si>
  <si>
    <t>064-18-000018</t>
  </si>
  <si>
    <t>Improvement Storm Water Drain in ward No. 64, Rajmahal Guttahalli.</t>
  </si>
  <si>
    <t xml:space="preserve">Executive Engineer-2 M/s KRIDL BBMP(West) </t>
  </si>
  <si>
    <t>P3297</t>
  </si>
  <si>
    <t>14th Finance Commission Grants - SWD Works</t>
  </si>
  <si>
    <t>August</t>
  </si>
  <si>
    <t>064-17-000058</t>
  </si>
  <si>
    <t>Engagement of Gangman and Hiring of Tractor Tippers for cleaning and Maintenance of road side drains and other cleaning works in works in ward no 64</t>
  </si>
  <si>
    <t xml:space="preserve">Sri Narasimhamurthy B M </t>
  </si>
  <si>
    <t>P3110</t>
  </si>
  <si>
    <t>14th Finance Commission Grant Works</t>
  </si>
  <si>
    <t>064-17-000018</t>
  </si>
  <si>
    <t>Improvements works to parsi garden park in ward no-64</t>
  </si>
  <si>
    <t>Sri L Somashekar</t>
  </si>
  <si>
    <t>September</t>
  </si>
  <si>
    <t>064-18-000017</t>
  </si>
  <si>
    <t>Providing basic amenities, procurement of dustbins and SWM works in ward No. 64, Rajmahal Guttahalli.</t>
  </si>
  <si>
    <t xml:space="preserve">Executive Engineer-2 KRIDL BBMP (West) </t>
  </si>
  <si>
    <t>P3298</t>
  </si>
  <si>
    <t>14th Finance Commission Works - SWM Works</t>
  </si>
  <si>
    <t>064-18-000016</t>
  </si>
  <si>
    <t>Improvements UGD lines in ward No. 64, Rajmahal Guttahalli.</t>
  </si>
  <si>
    <t>P3295</t>
  </si>
  <si>
    <t>14th Finance Commission Works - UGD Works</t>
  </si>
  <si>
    <t>064-17-000017</t>
  </si>
  <si>
    <t>Providing street lights and maintenance of street lights/poles in ward no-64</t>
  </si>
  <si>
    <t>Sai Electric Com</t>
  </si>
  <si>
    <t>October</t>
  </si>
  <si>
    <t>064-11-000046</t>
  </si>
  <si>
    <t>CONSTRUCTION OF NEMMADI KENDRA, DOCTORS QUQARTERS STAFF NURSE ACCOMODATION AT REFERAL HOSPITAL COMPOUND PALACE GUTTAHALLI IN WARD NO. 64</t>
  </si>
  <si>
    <t>Sri. K.Ramesh Kumar</t>
  </si>
  <si>
    <t>P2226</t>
  </si>
  <si>
    <t xml:space="preserve">Construction of Referral Hospital at Guttahalli </t>
  </si>
  <si>
    <t>064-18-000031</t>
  </si>
  <si>
    <t xml:space="preserve">Construction of building works in Swimming pool extension in ward no 64 Rajmahal Nagara </t>
  </si>
  <si>
    <t>P2415</t>
  </si>
  <si>
    <t>Reserve fund for TandF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</si>
</sst>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topLeftCell="A13" workbookViewId="0">
      <selection activeCell="A2" sqref="A2:XFD18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2229</v>
      </c>
      <c r="B2" s="6" t="s">
        <v>28</v>
      </c>
      <c r="C2" s="7">
        <v>43566</v>
      </c>
      <c r="D2" s="8">
        <v>64</v>
      </c>
      <c r="E2" s="9" t="s">
        <v>43</v>
      </c>
      <c r="F2" s="8" t="s">
        <v>44</v>
      </c>
      <c r="G2" s="9" t="s">
        <v>45</v>
      </c>
      <c r="H2" s="8" t="str">
        <f>"000302"</f>
        <v>000302</v>
      </c>
      <c r="I2" s="7">
        <v>43399</v>
      </c>
      <c r="J2" s="8" t="str">
        <f>"000063"</f>
        <v>000063</v>
      </c>
      <c r="K2" s="7">
        <v>43399</v>
      </c>
      <c r="L2" s="8" t="str">
        <f>"000197"</f>
        <v>000197</v>
      </c>
      <c r="M2" s="7">
        <v>43404</v>
      </c>
      <c r="N2" s="8">
        <v>18</v>
      </c>
      <c r="O2" s="8" t="str">
        <f>"000264"</f>
        <v>000264</v>
      </c>
      <c r="P2" s="7">
        <v>43564</v>
      </c>
      <c r="Q2" s="10">
        <v>19.86035</v>
      </c>
      <c r="R2" s="10">
        <v>2.2597</v>
      </c>
      <c r="S2" s="10">
        <v>17.600650000000002</v>
      </c>
      <c r="T2" s="8">
        <v>15</v>
      </c>
      <c r="U2" s="7">
        <v>43566</v>
      </c>
      <c r="V2" s="8">
        <v>8022975610</v>
      </c>
      <c r="W2" s="9" t="s">
        <v>46</v>
      </c>
      <c r="X2" s="8" t="s">
        <v>37</v>
      </c>
      <c r="Y2" s="9" t="s">
        <v>38</v>
      </c>
      <c r="Z2" s="8" t="s">
        <v>47</v>
      </c>
      <c r="AA2" s="9" t="s">
        <v>48</v>
      </c>
      <c r="AB2" s="10">
        <f>Q2/100</f>
        <v>0.19860350000000002</v>
      </c>
    </row>
    <row r="3" spans="1:28" s="4" customFormat="1" ht="13" x14ac:dyDescent="0.3">
      <c r="A3" s="5">
        <v>2230</v>
      </c>
      <c r="B3" s="6" t="s">
        <v>28</v>
      </c>
      <c r="C3" s="7">
        <v>43575</v>
      </c>
      <c r="D3" s="8">
        <v>64</v>
      </c>
      <c r="E3" s="9" t="s">
        <v>43</v>
      </c>
      <c r="F3" s="8" t="s">
        <v>49</v>
      </c>
      <c r="G3" s="9" t="s">
        <v>50</v>
      </c>
      <c r="H3" s="8" t="str">
        <f>"000058"</f>
        <v>000058</v>
      </c>
      <c r="I3" s="7">
        <v>43039</v>
      </c>
      <c r="J3" s="8" t="str">
        <f>"000022"</f>
        <v>000022</v>
      </c>
      <c r="K3" s="7">
        <v>43043</v>
      </c>
      <c r="L3" s="8" t="str">
        <f>"000045"</f>
        <v>000045</v>
      </c>
      <c r="M3" s="7">
        <v>43068</v>
      </c>
      <c r="N3" s="8">
        <v>14</v>
      </c>
      <c r="O3" s="8" t="str">
        <f>"000500"</f>
        <v>000500</v>
      </c>
      <c r="P3" s="7">
        <v>43567</v>
      </c>
      <c r="Q3" s="10">
        <v>10.46255</v>
      </c>
      <c r="R3" s="10">
        <v>1.054</v>
      </c>
      <c r="S3" s="10">
        <v>9.40855</v>
      </c>
      <c r="T3" s="8">
        <v>21</v>
      </c>
      <c r="U3" s="7">
        <v>43575</v>
      </c>
      <c r="V3" s="8">
        <v>9880054606</v>
      </c>
      <c r="W3" s="9" t="s">
        <v>51</v>
      </c>
      <c r="X3" s="8" t="s">
        <v>32</v>
      </c>
      <c r="Y3" s="9" t="s">
        <v>33</v>
      </c>
      <c r="Z3" s="8" t="s">
        <v>47</v>
      </c>
      <c r="AA3" s="9" t="s">
        <v>48</v>
      </c>
      <c r="AB3" s="10">
        <f>Q3/100</f>
        <v>0.1046255</v>
      </c>
    </row>
    <row r="4" spans="1:28" s="4" customFormat="1" ht="13" x14ac:dyDescent="0.3">
      <c r="A4" s="5">
        <v>2231</v>
      </c>
      <c r="B4" s="6" t="s">
        <v>28</v>
      </c>
      <c r="C4" s="7">
        <v>43580</v>
      </c>
      <c r="D4" s="8">
        <v>64</v>
      </c>
      <c r="E4" s="9" t="s">
        <v>43</v>
      </c>
      <c r="F4" s="8" t="s">
        <v>52</v>
      </c>
      <c r="G4" s="9" t="s">
        <v>53</v>
      </c>
      <c r="H4" s="8" t="str">
        <f>"000034"</f>
        <v>000034</v>
      </c>
      <c r="I4" s="7">
        <v>42943</v>
      </c>
      <c r="J4" s="8" t="str">
        <f>"000211"</f>
        <v>000211</v>
      </c>
      <c r="K4" s="7">
        <v>43498</v>
      </c>
      <c r="L4" s="8" t="str">
        <f>"000212"</f>
        <v>000212</v>
      </c>
      <c r="M4" s="7">
        <v>43498</v>
      </c>
      <c r="N4" s="8">
        <v>16</v>
      </c>
      <c r="O4" s="8" t="str">
        <f>"000978"</f>
        <v>000978</v>
      </c>
      <c r="P4" s="7">
        <v>43579</v>
      </c>
      <c r="Q4" s="10">
        <v>8.3715299999999999</v>
      </c>
      <c r="R4" s="10">
        <v>0.8276</v>
      </c>
      <c r="S4" s="10">
        <v>7.5439299999999996</v>
      </c>
      <c r="T4" s="8">
        <v>29</v>
      </c>
      <c r="U4" s="7">
        <v>43580</v>
      </c>
      <c r="V4" s="8">
        <v>9886979350</v>
      </c>
      <c r="W4" s="9" t="s">
        <v>54</v>
      </c>
      <c r="X4" s="8" t="s">
        <v>29</v>
      </c>
      <c r="Y4" s="9" t="s">
        <v>30</v>
      </c>
      <c r="Z4" s="8" t="s">
        <v>41</v>
      </c>
      <c r="AA4" s="9" t="s">
        <v>42</v>
      </c>
      <c r="AB4" s="10">
        <f>Q4/100</f>
        <v>8.3715299999999992E-2</v>
      </c>
    </row>
    <row r="5" spans="1:28" s="4" customFormat="1" ht="13" x14ac:dyDescent="0.3">
      <c r="A5" s="5">
        <v>2232</v>
      </c>
      <c r="B5" s="6" t="s">
        <v>34</v>
      </c>
      <c r="C5" s="7">
        <v>43607</v>
      </c>
      <c r="D5" s="8">
        <v>64</v>
      </c>
      <c r="E5" s="9" t="s">
        <v>43</v>
      </c>
      <c r="F5" s="8" t="s">
        <v>58</v>
      </c>
      <c r="G5" s="9" t="s">
        <v>59</v>
      </c>
      <c r="H5" s="8" t="str">
        <f>"000119"</f>
        <v>000119</v>
      </c>
      <c r="I5" s="7">
        <v>43483</v>
      </c>
      <c r="J5" s="8" t="str">
        <f>"000235"</f>
        <v>000235</v>
      </c>
      <c r="K5" s="7">
        <v>43517</v>
      </c>
      <c r="L5" s="8" t="str">
        <f>"000231"</f>
        <v>000231</v>
      </c>
      <c r="M5" s="7">
        <v>43517</v>
      </c>
      <c r="N5" s="8">
        <v>18</v>
      </c>
      <c r="O5" s="8" t="str">
        <f>"001405"</f>
        <v>001405</v>
      </c>
      <c r="P5" s="7">
        <v>43595</v>
      </c>
      <c r="Q5" s="10">
        <v>0.99614999999999998</v>
      </c>
      <c r="R5" s="10">
        <v>0.12551000000000001</v>
      </c>
      <c r="S5" s="10">
        <v>0.87063999999999997</v>
      </c>
      <c r="T5" s="8">
        <v>56</v>
      </c>
      <c r="U5" s="7">
        <v>43607</v>
      </c>
      <c r="V5" s="8">
        <v>9986383498</v>
      </c>
      <c r="W5" s="9" t="s">
        <v>60</v>
      </c>
      <c r="X5" s="8" t="s">
        <v>35</v>
      </c>
      <c r="Y5" s="9" t="s">
        <v>36</v>
      </c>
      <c r="Z5" s="8" t="s">
        <v>41</v>
      </c>
      <c r="AA5" s="9" t="s">
        <v>42</v>
      </c>
      <c r="AB5" s="10">
        <f>Q5/100</f>
        <v>9.9614999999999999E-3</v>
      </c>
    </row>
    <row r="6" spans="1:28" s="4" customFormat="1" ht="13" x14ac:dyDescent="0.3">
      <c r="A6" s="5">
        <v>2233</v>
      </c>
      <c r="B6" s="6" t="s">
        <v>31</v>
      </c>
      <c r="C6" s="7">
        <v>43637</v>
      </c>
      <c r="D6" s="8">
        <v>64</v>
      </c>
      <c r="E6" s="9" t="s">
        <v>43</v>
      </c>
      <c r="F6" s="8" t="s">
        <v>55</v>
      </c>
      <c r="G6" s="9" t="s">
        <v>56</v>
      </c>
      <c r="H6" s="8" t="str">
        <f>"000175"</f>
        <v>000175</v>
      </c>
      <c r="I6" s="7">
        <v>43124</v>
      </c>
      <c r="J6" s="8" t="str">
        <f>"000088"</f>
        <v>000088</v>
      </c>
      <c r="K6" s="7">
        <v>43183</v>
      </c>
      <c r="L6" s="8" t="str">
        <f>"000137"</f>
        <v>000137</v>
      </c>
      <c r="M6" s="7">
        <v>43186</v>
      </c>
      <c r="N6" s="8">
        <v>17</v>
      </c>
      <c r="O6" s="8" t="str">
        <f>"001153"</f>
        <v>001153</v>
      </c>
      <c r="P6" s="7">
        <v>43228</v>
      </c>
      <c r="Q6" s="10">
        <v>1.9021999999999999</v>
      </c>
      <c r="R6" s="10">
        <v>0.27584999999999998</v>
      </c>
      <c r="S6" s="10">
        <v>1.62635</v>
      </c>
      <c r="T6" s="8">
        <v>91</v>
      </c>
      <c r="U6" s="7">
        <v>43637</v>
      </c>
      <c r="V6" s="8">
        <v>9538136111</v>
      </c>
      <c r="W6" s="9" t="s">
        <v>57</v>
      </c>
      <c r="X6" s="8" t="s">
        <v>39</v>
      </c>
      <c r="Y6" s="9" t="s">
        <v>40</v>
      </c>
      <c r="Z6" s="8" t="s">
        <v>47</v>
      </c>
      <c r="AA6" s="9" t="s">
        <v>48</v>
      </c>
      <c r="AB6" s="10">
        <v>1.9021999999999997E-2</v>
      </c>
    </row>
    <row r="7" spans="1:28" s="4" customFormat="1" ht="13" x14ac:dyDescent="0.3">
      <c r="A7" s="5">
        <v>2234</v>
      </c>
      <c r="B7" s="6" t="s">
        <v>61</v>
      </c>
      <c r="C7" s="7">
        <v>43665</v>
      </c>
      <c r="D7" s="8">
        <v>64</v>
      </c>
      <c r="E7" s="9" t="s">
        <v>43</v>
      </c>
      <c r="F7" s="8" t="s">
        <v>62</v>
      </c>
      <c r="G7" s="11" t="s">
        <v>63</v>
      </c>
      <c r="H7" s="8" t="str">
        <f>"000002"</f>
        <v>000002</v>
      </c>
      <c r="I7" s="7">
        <v>42946</v>
      </c>
      <c r="J7" s="8" t="str">
        <f>"000087"</f>
        <v>000087</v>
      </c>
      <c r="K7" s="7">
        <v>43175</v>
      </c>
      <c r="L7" s="8" t="str">
        <f>"000144"</f>
        <v>000144</v>
      </c>
      <c r="M7" s="7">
        <v>43187</v>
      </c>
      <c r="N7" s="8">
        <v>17</v>
      </c>
      <c r="O7" s="8" t="str">
        <f>"003813"</f>
        <v>003813</v>
      </c>
      <c r="P7" s="7">
        <v>43665</v>
      </c>
      <c r="Q7" s="12">
        <v>11.37</v>
      </c>
      <c r="R7" s="12">
        <v>0.50660000000000005</v>
      </c>
      <c r="S7" s="12">
        <v>10.8634</v>
      </c>
      <c r="T7" s="8">
        <v>118</v>
      </c>
      <c r="U7" s="7">
        <v>43665</v>
      </c>
      <c r="V7" s="8">
        <v>8022975610</v>
      </c>
      <c r="W7" s="11" t="s">
        <v>64</v>
      </c>
      <c r="X7" s="8" t="s">
        <v>32</v>
      </c>
      <c r="Y7" s="11" t="s">
        <v>33</v>
      </c>
      <c r="Z7" s="8" t="s">
        <v>47</v>
      </c>
      <c r="AA7" s="11" t="s">
        <v>48</v>
      </c>
      <c r="AB7" s="12">
        <f t="shared" ref="AB7:AB15" si="0">Q7/100</f>
        <v>0.1137</v>
      </c>
    </row>
    <row r="8" spans="1:28" s="4" customFormat="1" ht="13" x14ac:dyDescent="0.3">
      <c r="A8" s="5">
        <v>2235</v>
      </c>
      <c r="B8" s="6" t="s">
        <v>61</v>
      </c>
      <c r="C8" s="7">
        <v>43672</v>
      </c>
      <c r="D8" s="8">
        <v>64</v>
      </c>
      <c r="E8" s="9" t="s">
        <v>43</v>
      </c>
      <c r="F8" s="8" t="s">
        <v>65</v>
      </c>
      <c r="G8" s="11" t="s">
        <v>66</v>
      </c>
      <c r="H8" s="8" t="str">
        <f>"000008"</f>
        <v>000008</v>
      </c>
      <c r="I8" s="7">
        <v>43578</v>
      </c>
      <c r="J8" s="8" t="str">
        <f>"000014"</f>
        <v>000014</v>
      </c>
      <c r="K8" s="7">
        <v>43635</v>
      </c>
      <c r="L8" s="8" t="str">
        <f>"000024"</f>
        <v>000024</v>
      </c>
      <c r="M8" s="7">
        <v>43637</v>
      </c>
      <c r="N8" s="8">
        <v>18</v>
      </c>
      <c r="O8" s="8" t="str">
        <f>"003944"</f>
        <v>003944</v>
      </c>
      <c r="P8" s="7">
        <v>43670</v>
      </c>
      <c r="Q8" s="12">
        <v>49.964500000000001</v>
      </c>
      <c r="R8" s="12">
        <v>5.3466500000000003</v>
      </c>
      <c r="S8" s="12">
        <v>44.617849999999997</v>
      </c>
      <c r="T8" s="8">
        <v>128</v>
      </c>
      <c r="U8" s="7">
        <v>43672</v>
      </c>
      <c r="V8" s="8">
        <v>8022975610</v>
      </c>
      <c r="W8" s="11" t="s">
        <v>67</v>
      </c>
      <c r="X8" s="8" t="s">
        <v>68</v>
      </c>
      <c r="Y8" s="11" t="s">
        <v>69</v>
      </c>
      <c r="Z8" s="8" t="s">
        <v>47</v>
      </c>
      <c r="AA8" s="11" t="s">
        <v>48</v>
      </c>
      <c r="AB8" s="12">
        <f t="shared" si="0"/>
        <v>0.49964500000000001</v>
      </c>
    </row>
    <row r="9" spans="1:28" s="4" customFormat="1" ht="13" x14ac:dyDescent="0.3">
      <c r="A9" s="5">
        <v>2236</v>
      </c>
      <c r="B9" s="6" t="s">
        <v>70</v>
      </c>
      <c r="C9" s="7">
        <v>43693</v>
      </c>
      <c r="D9" s="8">
        <v>64</v>
      </c>
      <c r="E9" s="9" t="s">
        <v>43</v>
      </c>
      <c r="F9" s="8" t="s">
        <v>71</v>
      </c>
      <c r="G9" s="11" t="s">
        <v>72</v>
      </c>
      <c r="H9" s="8" t="str">
        <f>"000332"</f>
        <v>000332</v>
      </c>
      <c r="I9" s="7">
        <v>43446</v>
      </c>
      <c r="J9" s="8" t="str">
        <f>"000005"</f>
        <v>000005</v>
      </c>
      <c r="K9" s="7">
        <v>43588</v>
      </c>
      <c r="L9" s="8" t="str">
        <f>"000011"</f>
        <v>000011</v>
      </c>
      <c r="M9" s="7">
        <v>43600</v>
      </c>
      <c r="N9" s="8">
        <v>17</v>
      </c>
      <c r="O9" s="8" t="str">
        <f>"004225"</f>
        <v>004225</v>
      </c>
      <c r="P9" s="7">
        <v>43679</v>
      </c>
      <c r="Q9" s="12">
        <v>6.4951499999999998</v>
      </c>
      <c r="R9" s="12">
        <v>0.2858</v>
      </c>
      <c r="S9" s="12">
        <v>6.2093499999999997</v>
      </c>
      <c r="T9" s="8">
        <v>155</v>
      </c>
      <c r="U9" s="7">
        <v>43693</v>
      </c>
      <c r="V9" s="8">
        <v>8022975610</v>
      </c>
      <c r="W9" s="11" t="s">
        <v>73</v>
      </c>
      <c r="X9" s="8" t="s">
        <v>74</v>
      </c>
      <c r="Y9" s="11" t="s">
        <v>75</v>
      </c>
      <c r="Z9" s="8" t="s">
        <v>47</v>
      </c>
      <c r="AA9" s="11" t="s">
        <v>48</v>
      </c>
      <c r="AB9" s="12">
        <f t="shared" si="0"/>
        <v>6.4951499999999995E-2</v>
      </c>
    </row>
    <row r="10" spans="1:28" s="4" customFormat="1" ht="13" x14ac:dyDescent="0.3">
      <c r="A10" s="5">
        <v>2237</v>
      </c>
      <c r="B10" s="6" t="s">
        <v>70</v>
      </c>
      <c r="C10" s="7">
        <v>43698</v>
      </c>
      <c r="D10" s="8">
        <v>64</v>
      </c>
      <c r="E10" s="9" t="s">
        <v>43</v>
      </c>
      <c r="F10" s="8" t="s">
        <v>52</v>
      </c>
      <c r="G10" s="11" t="s">
        <v>53</v>
      </c>
      <c r="H10" s="8" t="str">
        <f>"000034"</f>
        <v>000034</v>
      </c>
      <c r="I10" s="7">
        <v>42943</v>
      </c>
      <c r="J10" s="8" t="str">
        <f>"000060"</f>
        <v>000060</v>
      </c>
      <c r="K10" s="7">
        <v>43752</v>
      </c>
      <c r="L10" s="8" t="str">
        <f>"000062"</f>
        <v>000062</v>
      </c>
      <c r="M10" s="7">
        <v>43752</v>
      </c>
      <c r="N10" s="8">
        <v>16</v>
      </c>
      <c r="O10" s="8" t="str">
        <f>"005886"</f>
        <v>005886</v>
      </c>
      <c r="P10" s="7">
        <v>43761</v>
      </c>
      <c r="Q10" s="12">
        <v>4.0932599999999999</v>
      </c>
      <c r="R10" s="12">
        <v>0.40462999999999999</v>
      </c>
      <c r="S10" s="12">
        <v>3.6886299999999999</v>
      </c>
      <c r="T10" s="8">
        <v>161</v>
      </c>
      <c r="U10" s="7">
        <v>43698</v>
      </c>
      <c r="V10" s="8">
        <v>9886979350</v>
      </c>
      <c r="W10" s="11" t="s">
        <v>54</v>
      </c>
      <c r="X10" s="8" t="s">
        <v>29</v>
      </c>
      <c r="Y10" s="11" t="s">
        <v>30</v>
      </c>
      <c r="Z10" s="8" t="s">
        <v>41</v>
      </c>
      <c r="AA10" s="11" t="s">
        <v>42</v>
      </c>
      <c r="AB10" s="12">
        <f t="shared" si="0"/>
        <v>4.09326E-2</v>
      </c>
    </row>
    <row r="11" spans="1:28" s="4" customFormat="1" ht="13" x14ac:dyDescent="0.3">
      <c r="A11" s="5">
        <v>2238</v>
      </c>
      <c r="B11" s="6" t="s">
        <v>70</v>
      </c>
      <c r="C11" s="7">
        <v>43707</v>
      </c>
      <c r="D11" s="8">
        <v>64</v>
      </c>
      <c r="E11" s="9" t="s">
        <v>43</v>
      </c>
      <c r="F11" s="8" t="s">
        <v>76</v>
      </c>
      <c r="G11" s="11" t="s">
        <v>77</v>
      </c>
      <c r="H11" s="8" t="str">
        <f>"000159"</f>
        <v>000159</v>
      </c>
      <c r="I11" s="7">
        <v>43121</v>
      </c>
      <c r="J11" s="8" t="str">
        <f>"000089"</f>
        <v>000089</v>
      </c>
      <c r="K11" s="7">
        <v>43186</v>
      </c>
      <c r="L11" s="8" t="str">
        <f>"000145"</f>
        <v>000145</v>
      </c>
      <c r="M11" s="7">
        <v>43190</v>
      </c>
      <c r="N11" s="8">
        <v>17</v>
      </c>
      <c r="O11" s="8" t="str">
        <f>"004670"</f>
        <v>004670</v>
      </c>
      <c r="P11" s="7">
        <v>43697</v>
      </c>
      <c r="Q11" s="12">
        <v>28.14235</v>
      </c>
      <c r="R11" s="12">
        <v>1.2904</v>
      </c>
      <c r="S11" s="12">
        <v>26.851949999999999</v>
      </c>
      <c r="T11" s="8">
        <v>173</v>
      </c>
      <c r="U11" s="7">
        <v>43707</v>
      </c>
      <c r="V11" s="8">
        <v>8022975610</v>
      </c>
      <c r="W11" s="11" t="s">
        <v>78</v>
      </c>
      <c r="X11" s="8" t="s">
        <v>32</v>
      </c>
      <c r="Y11" s="11" t="s">
        <v>33</v>
      </c>
      <c r="Z11" s="8" t="s">
        <v>47</v>
      </c>
      <c r="AA11" s="11" t="s">
        <v>48</v>
      </c>
      <c r="AB11" s="12">
        <f t="shared" si="0"/>
        <v>0.28142349999999999</v>
      </c>
    </row>
    <row r="12" spans="1:28" s="4" customFormat="1" ht="13" x14ac:dyDescent="0.3">
      <c r="A12" s="5">
        <v>2239</v>
      </c>
      <c r="B12" s="6" t="s">
        <v>79</v>
      </c>
      <c r="C12" s="7">
        <v>43726</v>
      </c>
      <c r="D12" s="8">
        <v>64</v>
      </c>
      <c r="E12" s="9" t="s">
        <v>43</v>
      </c>
      <c r="F12" s="8" t="s">
        <v>80</v>
      </c>
      <c r="G12" s="11" t="s">
        <v>81</v>
      </c>
      <c r="H12" s="8" t="str">
        <f>"000361"</f>
        <v>000361</v>
      </c>
      <c r="I12" s="7">
        <v>43535</v>
      </c>
      <c r="J12" s="8" t="str">
        <f>"000019"</f>
        <v>000019</v>
      </c>
      <c r="K12" s="7">
        <v>43675</v>
      </c>
      <c r="L12" s="8" t="str">
        <f>"000041"</f>
        <v>000041</v>
      </c>
      <c r="M12" s="7">
        <v>43677</v>
      </c>
      <c r="N12" s="8">
        <v>18</v>
      </c>
      <c r="O12" s="8" t="str">
        <f>"005159"</f>
        <v>005159</v>
      </c>
      <c r="P12" s="7">
        <v>43726</v>
      </c>
      <c r="Q12" s="12">
        <v>31.247499999999999</v>
      </c>
      <c r="R12" s="12">
        <v>3.4027500000000002</v>
      </c>
      <c r="S12" s="12">
        <v>27.844750000000001</v>
      </c>
      <c r="T12" s="8">
        <v>191</v>
      </c>
      <c r="U12" s="7">
        <v>43726</v>
      </c>
      <c r="V12" s="8">
        <v>8022975610</v>
      </c>
      <c r="W12" s="11" t="s">
        <v>82</v>
      </c>
      <c r="X12" s="8" t="s">
        <v>83</v>
      </c>
      <c r="Y12" s="11" t="s">
        <v>84</v>
      </c>
      <c r="Z12" s="8" t="s">
        <v>47</v>
      </c>
      <c r="AA12" s="11" t="s">
        <v>48</v>
      </c>
      <c r="AB12" s="12">
        <f t="shared" si="0"/>
        <v>0.312475</v>
      </c>
    </row>
    <row r="13" spans="1:28" s="4" customFormat="1" ht="13" x14ac:dyDescent="0.3">
      <c r="A13" s="5">
        <v>2240</v>
      </c>
      <c r="B13" s="6" t="s">
        <v>79</v>
      </c>
      <c r="C13" s="7">
        <v>43726</v>
      </c>
      <c r="D13" s="8">
        <v>64</v>
      </c>
      <c r="E13" s="9" t="s">
        <v>43</v>
      </c>
      <c r="F13" s="8" t="s">
        <v>85</v>
      </c>
      <c r="G13" s="11" t="s">
        <v>86</v>
      </c>
      <c r="H13" s="8" t="str">
        <f>"000020"</f>
        <v>000020</v>
      </c>
      <c r="I13" s="7">
        <v>43641</v>
      </c>
      <c r="J13" s="8" t="str">
        <f>"000025"</f>
        <v>000025</v>
      </c>
      <c r="K13" s="7">
        <v>43690</v>
      </c>
      <c r="L13" s="8" t="str">
        <f>"000045"</f>
        <v>000045</v>
      </c>
      <c r="M13" s="7">
        <v>43691</v>
      </c>
      <c r="N13" s="8">
        <v>18</v>
      </c>
      <c r="O13" s="8" t="str">
        <f>"005116"</f>
        <v>005116</v>
      </c>
      <c r="P13" s="7">
        <v>43720</v>
      </c>
      <c r="Q13" s="12">
        <v>49.9437</v>
      </c>
      <c r="R13" s="12">
        <v>5.1295999999999999</v>
      </c>
      <c r="S13" s="12">
        <v>44.814100000000003</v>
      </c>
      <c r="T13" s="8">
        <v>191</v>
      </c>
      <c r="U13" s="7">
        <v>43726</v>
      </c>
      <c r="V13" s="8">
        <v>822975610</v>
      </c>
      <c r="W13" s="11" t="s">
        <v>67</v>
      </c>
      <c r="X13" s="8" t="s">
        <v>87</v>
      </c>
      <c r="Y13" s="11" t="s">
        <v>88</v>
      </c>
      <c r="Z13" s="8" t="s">
        <v>47</v>
      </c>
      <c r="AA13" s="11" t="s">
        <v>48</v>
      </c>
      <c r="AB13" s="12">
        <f t="shared" si="0"/>
        <v>0.49943700000000002</v>
      </c>
    </row>
    <row r="14" spans="1:28" s="4" customFormat="1" ht="13" x14ac:dyDescent="0.3">
      <c r="A14" s="5">
        <v>2241</v>
      </c>
      <c r="B14" s="6" t="s">
        <v>79</v>
      </c>
      <c r="C14" s="7">
        <v>43726</v>
      </c>
      <c r="D14" s="8">
        <v>64</v>
      </c>
      <c r="E14" s="9" t="s">
        <v>43</v>
      </c>
      <c r="F14" s="8" t="s">
        <v>80</v>
      </c>
      <c r="G14" s="11" t="s">
        <v>81</v>
      </c>
      <c r="H14" s="8" t="str">
        <f>"000361"</f>
        <v>000361</v>
      </c>
      <c r="I14" s="7">
        <v>43535</v>
      </c>
      <c r="J14" s="8" t="str">
        <f>"000019"</f>
        <v>000019</v>
      </c>
      <c r="K14" s="7">
        <v>43675</v>
      </c>
      <c r="L14" s="8" t="str">
        <f>"000041"</f>
        <v>000041</v>
      </c>
      <c r="M14" s="7">
        <v>43677</v>
      </c>
      <c r="N14" s="8">
        <v>18</v>
      </c>
      <c r="O14" s="8" t="str">
        <f>"005159"</f>
        <v>005159</v>
      </c>
      <c r="P14" s="7">
        <v>43726</v>
      </c>
      <c r="Q14" s="12">
        <v>9.2063500000000005</v>
      </c>
      <c r="R14" s="12">
        <v>0.97255000000000003</v>
      </c>
      <c r="S14" s="12">
        <v>8.2338000000000005</v>
      </c>
      <c r="T14" s="8">
        <v>192</v>
      </c>
      <c r="U14" s="7">
        <v>43726</v>
      </c>
      <c r="V14" s="8">
        <v>8022975610</v>
      </c>
      <c r="W14" s="11" t="s">
        <v>82</v>
      </c>
      <c r="X14" s="8" t="s">
        <v>83</v>
      </c>
      <c r="Y14" s="11" t="s">
        <v>84</v>
      </c>
      <c r="Z14" s="8" t="s">
        <v>47</v>
      </c>
      <c r="AA14" s="11" t="s">
        <v>48</v>
      </c>
      <c r="AB14" s="12">
        <f t="shared" si="0"/>
        <v>9.2063500000000006E-2</v>
      </c>
    </row>
    <row r="15" spans="1:28" s="4" customFormat="1" ht="13" x14ac:dyDescent="0.3">
      <c r="A15" s="5">
        <v>2242</v>
      </c>
      <c r="B15" s="6" t="s">
        <v>79</v>
      </c>
      <c r="C15" s="7">
        <v>43729</v>
      </c>
      <c r="D15" s="8">
        <v>64</v>
      </c>
      <c r="E15" s="9" t="s">
        <v>43</v>
      </c>
      <c r="F15" s="8" t="s">
        <v>89</v>
      </c>
      <c r="G15" s="11" t="s">
        <v>90</v>
      </c>
      <c r="H15" s="8" t="str">
        <f>"000030"</f>
        <v>000030</v>
      </c>
      <c r="I15" s="7">
        <v>42958</v>
      </c>
      <c r="J15" s="8" t="str">
        <f>"000013"</f>
        <v>000013</v>
      </c>
      <c r="K15" s="7">
        <v>43197</v>
      </c>
      <c r="L15" s="8" t="str">
        <f>"000013"</f>
        <v>000013</v>
      </c>
      <c r="M15" s="7">
        <v>43197</v>
      </c>
      <c r="N15" s="8">
        <v>17</v>
      </c>
      <c r="O15" s="8" t="str">
        <f>"005025"</f>
        <v>005025</v>
      </c>
      <c r="P15" s="7">
        <v>43719</v>
      </c>
      <c r="Q15" s="12">
        <v>3.411</v>
      </c>
      <c r="R15" s="12">
        <v>0.37553999999999998</v>
      </c>
      <c r="S15" s="12">
        <v>3.03546</v>
      </c>
      <c r="T15" s="8">
        <v>194</v>
      </c>
      <c r="U15" s="7">
        <v>43729</v>
      </c>
      <c r="V15" s="8">
        <v>9845351993</v>
      </c>
      <c r="W15" s="11" t="s">
        <v>91</v>
      </c>
      <c r="X15" s="8" t="s">
        <v>32</v>
      </c>
      <c r="Y15" s="11" t="s">
        <v>33</v>
      </c>
      <c r="Z15" s="8" t="s">
        <v>41</v>
      </c>
      <c r="AA15" s="11" t="s">
        <v>42</v>
      </c>
      <c r="AB15" s="12">
        <f t="shared" si="0"/>
        <v>3.4110000000000001E-2</v>
      </c>
    </row>
    <row r="16" spans="1:28" s="4" customFormat="1" ht="13" x14ac:dyDescent="0.3">
      <c r="A16" s="5">
        <v>2243</v>
      </c>
      <c r="B16" s="6" t="s">
        <v>92</v>
      </c>
      <c r="C16" s="7">
        <v>43762</v>
      </c>
      <c r="D16" s="5">
        <v>64</v>
      </c>
      <c r="E16" s="9" t="s">
        <v>43</v>
      </c>
      <c r="F16" s="8" t="s">
        <v>93</v>
      </c>
      <c r="G16" s="9" t="s">
        <v>94</v>
      </c>
      <c r="H16" s="8" t="str">
        <f>"000037"</f>
        <v>000037</v>
      </c>
      <c r="I16" s="7">
        <v>43678</v>
      </c>
      <c r="J16" s="8" t="str">
        <f>"000026"</f>
        <v>000026</v>
      </c>
      <c r="K16" s="7">
        <v>43690</v>
      </c>
      <c r="L16" s="8" t="str">
        <f>"000048"</f>
        <v>000048</v>
      </c>
      <c r="M16" s="7">
        <v>43696</v>
      </c>
      <c r="N16" s="8">
        <v>11</v>
      </c>
      <c r="O16" s="8" t="str">
        <f>"005897"</f>
        <v>005897</v>
      </c>
      <c r="P16" s="7">
        <v>43761</v>
      </c>
      <c r="Q16" s="10">
        <v>78.785600000000002</v>
      </c>
      <c r="R16" s="10">
        <v>53.785600000000002</v>
      </c>
      <c r="S16" s="10">
        <v>25</v>
      </c>
      <c r="T16" s="8">
        <v>13</v>
      </c>
      <c r="U16" s="7">
        <v>43762</v>
      </c>
      <c r="V16" s="8">
        <v>8022975610</v>
      </c>
      <c r="W16" s="9" t="s">
        <v>95</v>
      </c>
      <c r="X16" s="8" t="s">
        <v>96</v>
      </c>
      <c r="Y16" s="9" t="s">
        <v>97</v>
      </c>
      <c r="Z16" s="8" t="s">
        <v>47</v>
      </c>
      <c r="AA16" s="9" t="s">
        <v>48</v>
      </c>
      <c r="AB16" s="10">
        <v>0.787856</v>
      </c>
    </row>
    <row r="17" spans="1:28" s="4" customFormat="1" ht="13" x14ac:dyDescent="0.3">
      <c r="A17" s="5">
        <v>2244</v>
      </c>
      <c r="B17" s="6" t="s">
        <v>92</v>
      </c>
      <c r="C17" s="7">
        <v>43762</v>
      </c>
      <c r="D17" s="5">
        <v>64</v>
      </c>
      <c r="E17" s="9" t="s">
        <v>43</v>
      </c>
      <c r="F17" s="8" t="s">
        <v>52</v>
      </c>
      <c r="G17" s="9" t="s">
        <v>53</v>
      </c>
      <c r="H17" s="8" t="str">
        <f>"000034"</f>
        <v>000034</v>
      </c>
      <c r="I17" s="7">
        <v>42943</v>
      </c>
      <c r="J17" s="8" t="str">
        <f>"000060"</f>
        <v>000060</v>
      </c>
      <c r="K17" s="7">
        <v>43752</v>
      </c>
      <c r="L17" s="8" t="str">
        <f>"000062"</f>
        <v>000062</v>
      </c>
      <c r="M17" s="7">
        <v>43752</v>
      </c>
      <c r="N17" s="8">
        <v>16</v>
      </c>
      <c r="O17" s="8" t="str">
        <f>"005886"</f>
        <v>005886</v>
      </c>
      <c r="P17" s="7">
        <v>43761</v>
      </c>
      <c r="Q17" s="10">
        <v>2.0443600000000002</v>
      </c>
      <c r="R17" s="10">
        <v>0.20208999999999999</v>
      </c>
      <c r="S17" s="10">
        <v>1.8422700000000001</v>
      </c>
      <c r="T17" s="8">
        <v>13</v>
      </c>
      <c r="U17" s="7">
        <v>43762</v>
      </c>
      <c r="V17" s="8">
        <v>9886979350</v>
      </c>
      <c r="W17" s="9" t="s">
        <v>54</v>
      </c>
      <c r="X17" s="8" t="s">
        <v>29</v>
      </c>
      <c r="Y17" s="9" t="s">
        <v>30</v>
      </c>
      <c r="Z17" s="8" t="s">
        <v>41</v>
      </c>
      <c r="AA17" s="9" t="s">
        <v>42</v>
      </c>
      <c r="AB17" s="10">
        <v>2.0443600000000003E-2</v>
      </c>
    </row>
    <row r="18" spans="1:28" s="4" customFormat="1" ht="13" x14ac:dyDescent="0.3">
      <c r="A18" s="5">
        <v>2245</v>
      </c>
      <c r="B18" s="6" t="s">
        <v>92</v>
      </c>
      <c r="C18" s="7">
        <v>43769</v>
      </c>
      <c r="D18" s="5">
        <v>64</v>
      </c>
      <c r="E18" s="9" t="s">
        <v>43</v>
      </c>
      <c r="F18" s="8" t="s">
        <v>98</v>
      </c>
      <c r="G18" s="9" t="s">
        <v>99</v>
      </c>
      <c r="H18" s="8" t="str">
        <f>"000122"</f>
        <v>000122</v>
      </c>
      <c r="I18" s="7">
        <v>43289</v>
      </c>
      <c r="J18" s="8" t="str">
        <f>"000085"</f>
        <v>000085</v>
      </c>
      <c r="K18" s="7">
        <v>43445</v>
      </c>
      <c r="L18" s="8" t="str">
        <f>"000233"</f>
        <v>000233</v>
      </c>
      <c r="M18" s="7">
        <v>43445</v>
      </c>
      <c r="N18" s="8">
        <v>18</v>
      </c>
      <c r="O18" s="8" t="str">
        <f>"006026"</f>
        <v>006026</v>
      </c>
      <c r="P18" s="7">
        <v>43768</v>
      </c>
      <c r="Q18" s="10">
        <v>39.474400000000003</v>
      </c>
      <c r="R18" s="10">
        <v>14.474399999999999</v>
      </c>
      <c r="S18" s="10">
        <v>25</v>
      </c>
      <c r="T18" s="8">
        <v>13</v>
      </c>
      <c r="U18" s="7">
        <v>43769</v>
      </c>
      <c r="V18" s="8">
        <v>8022975610</v>
      </c>
      <c r="W18" s="9" t="s">
        <v>67</v>
      </c>
      <c r="X18" s="8" t="s">
        <v>100</v>
      </c>
      <c r="Y18" s="9" t="s">
        <v>101</v>
      </c>
      <c r="Z18" s="8" t="s">
        <v>47</v>
      </c>
      <c r="AA18" s="9" t="s">
        <v>48</v>
      </c>
      <c r="AB18" s="10">
        <v>0.39474400000000004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2020-01-28T11:53:35Z</dcterms:modified>
</cp:coreProperties>
</file>