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1" l="1"/>
  <c r="L16" i="1"/>
  <c r="J16" i="1"/>
  <c r="H16"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<sst xmlns="http://schemas.openxmlformats.org/spreadsheetml/2006/main" count="163" uniqueCount="86">
  <si>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</si>
  <si>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</si>
  <si>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</si>
  <si>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</si>
  <si>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</si>
  <si>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</si>
  <si>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</si>
  <si>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</si>
  <si>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</si>
  <si>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</si>
  <si>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</si>
  <si>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</si>
  <si>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</si>
  <si>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</si>
  <si>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</si>
  <si>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</si>
  <si>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</si>
  <si>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</si>
  <si>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</si>
  <si>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</si>
  <si>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</si>
  <si>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</si>
  <si>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</si>
  <si>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</si>
  <si>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</si>
  <si>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</si>
  <si>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</si>
  <si>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</si>
  <si>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</si>
  <si>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</si>
  <si>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</si>
  <si>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P1771</t>
  </si>
  <si>
    <t>Zone Works - POW Works</t>
  </si>
  <si>
    <t>May</t>
  </si>
  <si>
    <t>P2415</t>
  </si>
  <si>
    <t>Reserve fund for TandF Committee</t>
  </si>
  <si>
    <t>ddo209</t>
  </si>
  <si>
    <t xml:space="preserve"> Assistant Executive Engineer Electrical West Zone</t>
  </si>
  <si>
    <t>ddo206</t>
  </si>
  <si>
    <t xml:space="preserve"> Assistant Executive Engineer Malleswaram West Zone</t>
  </si>
  <si>
    <t>Kadu Malleshwar Ward</t>
  </si>
  <si>
    <t>065-16-000001</t>
  </si>
  <si>
    <t>Annual Operation And maintenance Of Street Lights at Kadumalleshwaram in Ward No- 65</t>
  </si>
  <si>
    <t>M P Electricals</t>
  </si>
  <si>
    <t>065-14-000041</t>
  </si>
  <si>
    <t xml:space="preserve">Providing wireless networking for Security surveillance system (CC Camera) in Ward No.45 and 65 </t>
  </si>
  <si>
    <t>Technical Manager, KRIDL</t>
  </si>
  <si>
    <t>065-14-000042</t>
  </si>
  <si>
    <t xml:space="preserve">Providing Security Surveillance system (CC Camera) from 5th cross 19th cross road and sampige road up to 13th main vypai network in Ward No.45 and 65 </t>
  </si>
  <si>
    <t>065-16-000012</t>
  </si>
  <si>
    <t>Removing and Refixing and reconstruction to damaged portion of drain at Upper Malleshwaram in ward No.65-Kadu Malleshwara</t>
  </si>
  <si>
    <t>Sri Krishnappa Suryakumar Chikkalaya</t>
  </si>
  <si>
    <t>July</t>
  </si>
  <si>
    <t>065-17-000014</t>
  </si>
  <si>
    <t>Depot Collecting for the Year 2016-2017 in Ward No.65-Kadu Malleshwara</t>
  </si>
  <si>
    <t>T Jayaprakasah</t>
  </si>
  <si>
    <t>065-18-000010</t>
  </si>
  <si>
    <t>Remodelling of roads and drains in and around slum located near chowdaiah memorial hall and providing asphalting to sankey tank service road in ward no-65</t>
  </si>
  <si>
    <t>Executive Engineer-2 KRIDL BBMP (West)</t>
  </si>
  <si>
    <t>P1878</t>
  </si>
  <si>
    <t>18per - Works (Bhagyajyothi, Sooru / Neeru Yojane and General) (54 Lakhs / New Wards)</t>
  </si>
  <si>
    <t>065-17-000010</t>
  </si>
  <si>
    <t>Emergency works in Ward No.65-Kadu Malleshwara</t>
  </si>
  <si>
    <t>Sri P Arvind</t>
  </si>
  <si>
    <t>065-17-000008</t>
  </si>
  <si>
    <t>Arvind P</t>
  </si>
  <si>
    <t>065-17-000026</t>
  </si>
  <si>
    <t>Constructionn of Culverts in ward jurisdiction in ward in ward no 65 Kadu Malleshwara</t>
  </si>
  <si>
    <t xml:space="preserve">Executive Engineer-2 KRIDL BBMP (West) </t>
  </si>
  <si>
    <t>P3173</t>
  </si>
  <si>
    <t>Special Development works in ward No.124, 185, 98, 188, 10, 14, 16, 30, 28, 37, 42, 130, 159, 65, 66, 73, 79, 80, 90, 95, 94, 89, 108, 111, 115, 97, 105, 131, 133, 119, 125, 137, 143, 124, 158, 138, 83, 166, 182, 129, 165, 161, 04, 88, 27, 31, 32, 52, 44, 26, 07, 183, 178, 187 (Rs.100 lakhs per ward)</t>
  </si>
  <si>
    <t>065-17-000028</t>
  </si>
  <si>
    <t>Improvements to drain and roads in Upper Malleshwaram and surrounding area in ward no 65</t>
  </si>
  <si>
    <t>065-17-000025</t>
  </si>
  <si>
    <t>Improvements to conservancy roads B-w Margosa road and Sampige road and Surrounding area in ward no 65 Kadu Malleshwara</t>
  </si>
  <si>
    <t>Executive Engineer-2 M/s KRIDL BBMP(West)</t>
  </si>
  <si>
    <t>065-17-000027</t>
  </si>
  <si>
    <t>Improvements to conservancy roads B-w 11th cross and 6th cross and Surrounding area in ward no 65 Kadu Malleshwara</t>
  </si>
  <si>
    <t>September</t>
  </si>
  <si>
    <t>October</t>
  </si>
  <si>
    <t>065-17-000024</t>
  </si>
  <si>
    <t>Additional works to Volley ball ground in Malleshwaram 5th main in ward no 65 Kadu Malleshwara</t>
  </si>
  <si>
    <t>Sri NS Raju</t>
  </si>
  <si>
    <t>P3167</t>
  </si>
  <si>
    <t>Special Development works in ward No.119, 124, 131, 133, 157, 171, 177, 181, 192, 184, 185, 194, 155, 105, 90, 91, 92, 98, 09, 11, 02, 65 (Rs.100 lakhs per ward)</t>
  </si>
  <si>
    <t>November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</si>
</sst>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13" workbookViewId="0">
      <selection activeCell="A2" sqref="A2:XFD16"/>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2246</v>
      </c>
      <c r="B2" s="6" t="s">
        <v>28</v>
      </c>
      <c r="C2" s="7">
        <v>43580</v>
      </c>
      <c r="D2" s="8">
        <v>65</v>
      </c>
      <c r="E2" s="9" t="s">
        <v>40</v>
      </c>
      <c r="F2" s="8" t="s">
        <v>41</v>
      </c>
      <c r="G2" s="9" t="s">
        <v>42</v>
      </c>
      <c r="H2" s="8" t="str">
        <f>"000016"</f>
        <v>000016</v>
      </c>
      <c r="I2" s="7">
        <v>42935</v>
      </c>
      <c r="J2" s="8" t="str">
        <f>"000208"</f>
        <v>000208</v>
      </c>
      <c r="K2" s="7">
        <v>43496</v>
      </c>
      <c r="L2" s="8" t="str">
        <f>"000205"</f>
        <v>000205</v>
      </c>
      <c r="M2" s="7">
        <v>43497</v>
      </c>
      <c r="N2" s="8">
        <v>16</v>
      </c>
      <c r="O2" s="8" t="str">
        <f>"000972"</f>
        <v>000972</v>
      </c>
      <c r="P2" s="7">
        <v>43579</v>
      </c>
      <c r="Q2" s="10">
        <v>13.073650000000001</v>
      </c>
      <c r="R2" s="10">
        <v>1.2924199999999999</v>
      </c>
      <c r="S2" s="10">
        <v>11.781230000000001</v>
      </c>
      <c r="T2" s="8">
        <v>29</v>
      </c>
      <c r="U2" s="7">
        <v>43580</v>
      </c>
      <c r="V2" s="8">
        <v>9448069096</v>
      </c>
      <c r="W2" s="9" t="s">
        <v>43</v>
      </c>
      <c r="X2" s="8" t="s">
        <v>29</v>
      </c>
      <c r="Y2" s="9" t="s">
        <v>30</v>
      </c>
      <c r="Z2" s="8" t="s">
        <v>36</v>
      </c>
      <c r="AA2" s="9" t="s">
        <v>37</v>
      </c>
      <c r="AB2" s="10">
        <f t="shared" ref="AB2:AB14" si="0">Q2/100</f>
        <v>0.13073650000000001</v>
      </c>
    </row>
    <row r="3" spans="1:28" s="4" customFormat="1" ht="13" x14ac:dyDescent="0.3">
      <c r="A3" s="5">
        <v>2247</v>
      </c>
      <c r="B3" s="6" t="s">
        <v>33</v>
      </c>
      <c r="C3" s="7">
        <v>43591</v>
      </c>
      <c r="D3" s="8">
        <v>65</v>
      </c>
      <c r="E3" s="9" t="s">
        <v>40</v>
      </c>
      <c r="F3" s="8" t="s">
        <v>44</v>
      </c>
      <c r="G3" s="9" t="s">
        <v>45</v>
      </c>
      <c r="H3" s="8" t="str">
        <f>"000122"</f>
        <v>000122</v>
      </c>
      <c r="I3" s="7">
        <v>41702</v>
      </c>
      <c r="J3" s="8" t="str">
        <f>"000002"</f>
        <v>000002</v>
      </c>
      <c r="K3" s="7">
        <v>42936</v>
      </c>
      <c r="L3" s="8" t="str">
        <f>"000002"</f>
        <v>000002</v>
      </c>
      <c r="M3" s="7">
        <v>42936</v>
      </c>
      <c r="N3" s="8">
        <v>14</v>
      </c>
      <c r="O3" s="8" t="str">
        <f>"001193"</f>
        <v>001193</v>
      </c>
      <c r="P3" s="7">
        <v>43582</v>
      </c>
      <c r="Q3" s="10">
        <v>39.878070000000001</v>
      </c>
      <c r="R3" s="10">
        <v>6.8834900000000001</v>
      </c>
      <c r="S3" s="10">
        <v>32.994579999999999</v>
      </c>
      <c r="T3" s="8">
        <v>37</v>
      </c>
      <c r="U3" s="7">
        <v>43591</v>
      </c>
      <c r="V3" s="8">
        <v>9900333496</v>
      </c>
      <c r="W3" s="9" t="s">
        <v>46</v>
      </c>
      <c r="X3" s="8" t="s">
        <v>34</v>
      </c>
      <c r="Y3" s="9" t="s">
        <v>35</v>
      </c>
      <c r="Z3" s="8" t="s">
        <v>36</v>
      </c>
      <c r="AA3" s="9" t="s">
        <v>37</v>
      </c>
      <c r="AB3" s="10">
        <f t="shared" si="0"/>
        <v>0.39878069999999999</v>
      </c>
    </row>
    <row r="4" spans="1:28" s="4" customFormat="1" ht="13" x14ac:dyDescent="0.3">
      <c r="A4" s="5">
        <v>2248</v>
      </c>
      <c r="B4" s="6" t="s">
        <v>33</v>
      </c>
      <c r="C4" s="7">
        <v>43591</v>
      </c>
      <c r="D4" s="8">
        <v>65</v>
      </c>
      <c r="E4" s="9" t="s">
        <v>40</v>
      </c>
      <c r="F4" s="8" t="s">
        <v>47</v>
      </c>
      <c r="G4" s="9" t="s">
        <v>48</v>
      </c>
      <c r="H4" s="8" t="str">
        <f>"000123"</f>
        <v>000123</v>
      </c>
      <c r="I4" s="7">
        <v>41702</v>
      </c>
      <c r="J4" s="8" t="str">
        <f>"000003"</f>
        <v>000003</v>
      </c>
      <c r="K4" s="7">
        <v>42936</v>
      </c>
      <c r="L4" s="8" t="str">
        <f>"000003"</f>
        <v>000003</v>
      </c>
      <c r="M4" s="7">
        <v>42936</v>
      </c>
      <c r="N4" s="8">
        <v>14</v>
      </c>
      <c r="O4" s="8" t="str">
        <f>"001194"</f>
        <v>001194</v>
      </c>
      <c r="P4" s="7">
        <v>43582</v>
      </c>
      <c r="Q4" s="10">
        <v>19.89132</v>
      </c>
      <c r="R4" s="10">
        <v>3.4339900000000001</v>
      </c>
      <c r="S4" s="10">
        <v>16.457329999999999</v>
      </c>
      <c r="T4" s="8">
        <v>37</v>
      </c>
      <c r="U4" s="7">
        <v>43591</v>
      </c>
      <c r="V4" s="8">
        <v>9900333496</v>
      </c>
      <c r="W4" s="9" t="s">
        <v>46</v>
      </c>
      <c r="X4" s="8" t="s">
        <v>34</v>
      </c>
      <c r="Y4" s="9" t="s">
        <v>35</v>
      </c>
      <c r="Z4" s="8" t="s">
        <v>36</v>
      </c>
      <c r="AA4" s="9" t="s">
        <v>37</v>
      </c>
      <c r="AB4" s="10">
        <f t="shared" si="0"/>
        <v>0.19891320000000001</v>
      </c>
    </row>
    <row r="5" spans="1:28" s="4" customFormat="1" ht="13" x14ac:dyDescent="0.3">
      <c r="A5" s="5">
        <v>2249</v>
      </c>
      <c r="B5" s="6" t="s">
        <v>33</v>
      </c>
      <c r="C5" s="7">
        <v>43609</v>
      </c>
      <c r="D5" s="8">
        <v>65</v>
      </c>
      <c r="E5" s="9" t="s">
        <v>40</v>
      </c>
      <c r="F5" s="8" t="s">
        <v>49</v>
      </c>
      <c r="G5" s="9" t="s">
        <v>50</v>
      </c>
      <c r="H5" s="8" t="str">
        <f>"000030"</f>
        <v>000030</v>
      </c>
      <c r="I5" s="7">
        <v>43023</v>
      </c>
      <c r="J5" s="8" t="str">
        <f>"000015"</f>
        <v>000015</v>
      </c>
      <c r="K5" s="7">
        <v>43037</v>
      </c>
      <c r="L5" s="8" t="str">
        <f>"000016"</f>
        <v>000016</v>
      </c>
      <c r="M5" s="7">
        <v>43039</v>
      </c>
      <c r="N5" s="8">
        <v>16</v>
      </c>
      <c r="O5" s="8" t="str">
        <f>"001934"</f>
        <v>001934</v>
      </c>
      <c r="P5" s="7">
        <v>43607</v>
      </c>
      <c r="Q5" s="10">
        <v>4.5784000000000002</v>
      </c>
      <c r="R5" s="10">
        <v>0.25324999999999998</v>
      </c>
      <c r="S5" s="10">
        <v>4.3251499999999998</v>
      </c>
      <c r="T5" s="8">
        <v>57</v>
      </c>
      <c r="U5" s="7">
        <v>43609</v>
      </c>
      <c r="V5" s="8">
        <v>8022975610</v>
      </c>
      <c r="W5" s="9" t="s">
        <v>51</v>
      </c>
      <c r="X5" s="8" t="s">
        <v>31</v>
      </c>
      <c r="Y5" s="9" t="s">
        <v>32</v>
      </c>
      <c r="Z5" s="8" t="s">
        <v>38</v>
      </c>
      <c r="AA5" s="9" t="s">
        <v>39</v>
      </c>
      <c r="AB5" s="10">
        <f t="shared" si="0"/>
        <v>4.5784000000000005E-2</v>
      </c>
    </row>
    <row r="6" spans="1:28" s="4" customFormat="1" ht="13" x14ac:dyDescent="0.3">
      <c r="A6" s="5">
        <v>2250</v>
      </c>
      <c r="B6" s="6" t="s">
        <v>52</v>
      </c>
      <c r="C6" s="7">
        <v>43647</v>
      </c>
      <c r="D6" s="8">
        <v>65</v>
      </c>
      <c r="E6" s="9" t="s">
        <v>40</v>
      </c>
      <c r="F6" s="8" t="s">
        <v>53</v>
      </c>
      <c r="G6" s="11" t="s">
        <v>54</v>
      </c>
      <c r="H6" s="8" t="str">
        <f>"000118"</f>
        <v>000118</v>
      </c>
      <c r="I6" s="7">
        <v>43098</v>
      </c>
      <c r="J6" s="8" t="str">
        <f>"000031"</f>
        <v>000031</v>
      </c>
      <c r="K6" s="7">
        <v>43098</v>
      </c>
      <c r="L6" s="8" t="str">
        <f>"000061"</f>
        <v>000061</v>
      </c>
      <c r="M6" s="7">
        <v>43108</v>
      </c>
      <c r="N6" s="8">
        <v>17</v>
      </c>
      <c r="O6" s="8" t="str">
        <f>"003009"</f>
        <v>003009</v>
      </c>
      <c r="P6" s="7">
        <v>43640</v>
      </c>
      <c r="Q6" s="12">
        <v>1.7686999999999999</v>
      </c>
      <c r="R6" s="12">
        <v>9.4100000000000003E-2</v>
      </c>
      <c r="S6" s="12">
        <v>1.6746000000000001</v>
      </c>
      <c r="T6" s="8">
        <v>96</v>
      </c>
      <c r="U6" s="7">
        <v>43647</v>
      </c>
      <c r="V6" s="8">
        <v>8022975610</v>
      </c>
      <c r="W6" s="11" t="s">
        <v>55</v>
      </c>
      <c r="X6" s="8" t="s">
        <v>31</v>
      </c>
      <c r="Y6" s="11" t="s">
        <v>32</v>
      </c>
      <c r="Z6" s="8" t="s">
        <v>38</v>
      </c>
      <c r="AA6" s="11" t="s">
        <v>39</v>
      </c>
      <c r="AB6" s="12">
        <f t="shared" si="0"/>
        <v>1.7686999999999998E-2</v>
      </c>
    </row>
    <row r="7" spans="1:28" s="4" customFormat="1" ht="13" x14ac:dyDescent="0.3">
      <c r="A7" s="5">
        <v>2251</v>
      </c>
      <c r="B7" s="6" t="s">
        <v>52</v>
      </c>
      <c r="C7" s="7">
        <v>43647</v>
      </c>
      <c r="D7" s="8">
        <v>65</v>
      </c>
      <c r="E7" s="9" t="s">
        <v>40</v>
      </c>
      <c r="F7" s="8" t="s">
        <v>56</v>
      </c>
      <c r="G7" s="11" t="s">
        <v>57</v>
      </c>
      <c r="H7" s="8" t="str">
        <f>"000362"</f>
        <v>000362</v>
      </c>
      <c r="I7" s="7">
        <v>43535</v>
      </c>
      <c r="J7" s="8" t="str">
        <f>"000105"</f>
        <v>000105</v>
      </c>
      <c r="K7" s="7">
        <v>43536</v>
      </c>
      <c r="L7" s="8" t="str">
        <f>"000001"</f>
        <v>000001</v>
      </c>
      <c r="M7" s="7">
        <v>43577</v>
      </c>
      <c r="N7" s="8">
        <v>18</v>
      </c>
      <c r="O7" s="8" t="str">
        <f>"002966"</f>
        <v>002966</v>
      </c>
      <c r="P7" s="7">
        <v>43640</v>
      </c>
      <c r="Q7" s="12">
        <v>99.79</v>
      </c>
      <c r="R7" s="12">
        <v>11.2933</v>
      </c>
      <c r="S7" s="12">
        <v>88.496700000000004</v>
      </c>
      <c r="T7" s="8">
        <v>97</v>
      </c>
      <c r="U7" s="7">
        <v>43647</v>
      </c>
      <c r="V7" s="8">
        <v>8022975610</v>
      </c>
      <c r="W7" s="11" t="s">
        <v>58</v>
      </c>
      <c r="X7" s="8" t="s">
        <v>59</v>
      </c>
      <c r="Y7" s="11" t="s">
        <v>60</v>
      </c>
      <c r="Z7" s="8" t="s">
        <v>38</v>
      </c>
      <c r="AA7" s="11" t="s">
        <v>39</v>
      </c>
      <c r="AB7" s="12">
        <f t="shared" si="0"/>
        <v>0.99790000000000001</v>
      </c>
    </row>
    <row r="8" spans="1:28" s="4" customFormat="1" ht="13" x14ac:dyDescent="0.3">
      <c r="A8" s="5">
        <v>2252</v>
      </c>
      <c r="B8" s="6" t="s">
        <v>52</v>
      </c>
      <c r="C8" s="7">
        <v>43677</v>
      </c>
      <c r="D8" s="8">
        <v>65</v>
      </c>
      <c r="E8" s="9" t="s">
        <v>40</v>
      </c>
      <c r="F8" s="8" t="s">
        <v>61</v>
      </c>
      <c r="G8" s="11" t="s">
        <v>62</v>
      </c>
      <c r="H8" s="8" t="str">
        <f>"000106"</f>
        <v>000106</v>
      </c>
      <c r="I8" s="7">
        <v>43094</v>
      </c>
      <c r="J8" s="8" t="str">
        <f>"000080"</f>
        <v>000080</v>
      </c>
      <c r="K8" s="7">
        <v>43155</v>
      </c>
      <c r="L8" s="8" t="str">
        <f>"000107"</f>
        <v>000107</v>
      </c>
      <c r="M8" s="7">
        <v>43157</v>
      </c>
      <c r="N8" s="8">
        <v>17</v>
      </c>
      <c r="O8" s="8" t="str">
        <f>"003971"</f>
        <v>003971</v>
      </c>
      <c r="P8" s="7">
        <v>43670</v>
      </c>
      <c r="Q8" s="12">
        <v>4.2589499999999996</v>
      </c>
      <c r="R8" s="12">
        <v>0.22745000000000001</v>
      </c>
      <c r="S8" s="12">
        <v>4.0315000000000003</v>
      </c>
      <c r="T8" s="8">
        <v>135</v>
      </c>
      <c r="U8" s="7">
        <v>43677</v>
      </c>
      <c r="V8" s="8">
        <v>8022975610</v>
      </c>
      <c r="W8" s="11" t="s">
        <v>63</v>
      </c>
      <c r="X8" s="8" t="s">
        <v>31</v>
      </c>
      <c r="Y8" s="11" t="s">
        <v>32</v>
      </c>
      <c r="Z8" s="8" t="s">
        <v>38</v>
      </c>
      <c r="AA8" s="11" t="s">
        <v>39</v>
      </c>
      <c r="AB8" s="12">
        <f t="shared" si="0"/>
        <v>4.2589499999999995E-2</v>
      </c>
    </row>
    <row r="9" spans="1:28" s="4" customFormat="1" ht="13" x14ac:dyDescent="0.3">
      <c r="A9" s="5">
        <v>2253</v>
      </c>
      <c r="B9" s="6" t="s">
        <v>52</v>
      </c>
      <c r="C9" s="7">
        <v>43677</v>
      </c>
      <c r="D9" s="8">
        <v>65</v>
      </c>
      <c r="E9" s="9" t="s">
        <v>40</v>
      </c>
      <c r="F9" s="8" t="s">
        <v>64</v>
      </c>
      <c r="G9" s="11" t="s">
        <v>62</v>
      </c>
      <c r="H9" s="8" t="str">
        <f>"000107"</f>
        <v>000107</v>
      </c>
      <c r="I9" s="7">
        <v>43094</v>
      </c>
      <c r="J9" s="8" t="str">
        <f>"000081"</f>
        <v>000081</v>
      </c>
      <c r="K9" s="7">
        <v>43155</v>
      </c>
      <c r="L9" s="8" t="str">
        <f>"000108"</f>
        <v>000108</v>
      </c>
      <c r="M9" s="7">
        <v>43157</v>
      </c>
      <c r="N9" s="8">
        <v>17</v>
      </c>
      <c r="O9" s="8" t="str">
        <f>"003972"</f>
        <v>003972</v>
      </c>
      <c r="P9" s="7">
        <v>43670</v>
      </c>
      <c r="Q9" s="12">
        <v>4.3423499999999997</v>
      </c>
      <c r="R9" s="12">
        <v>0.22645000000000001</v>
      </c>
      <c r="S9" s="12">
        <v>4.1158999999999999</v>
      </c>
      <c r="T9" s="8">
        <v>135</v>
      </c>
      <c r="U9" s="7">
        <v>43677</v>
      </c>
      <c r="V9" s="8">
        <v>8022975610</v>
      </c>
      <c r="W9" s="11" t="s">
        <v>65</v>
      </c>
      <c r="X9" s="8" t="s">
        <v>31</v>
      </c>
      <c r="Y9" s="11" t="s">
        <v>32</v>
      </c>
      <c r="Z9" s="8" t="s">
        <v>38</v>
      </c>
      <c r="AA9" s="11" t="s">
        <v>39</v>
      </c>
      <c r="AB9" s="12">
        <f t="shared" si="0"/>
        <v>4.3423499999999997E-2</v>
      </c>
    </row>
    <row r="10" spans="1:28" s="4" customFormat="1" ht="13" x14ac:dyDescent="0.3">
      <c r="A10" s="5">
        <v>2254</v>
      </c>
      <c r="B10" s="6" t="s">
        <v>52</v>
      </c>
      <c r="C10" s="7">
        <v>43677</v>
      </c>
      <c r="D10" s="8">
        <v>65</v>
      </c>
      <c r="E10" s="9" t="s">
        <v>40</v>
      </c>
      <c r="F10" s="8" t="s">
        <v>66</v>
      </c>
      <c r="G10" s="11" t="s">
        <v>67</v>
      </c>
      <c r="H10" s="8" t="str">
        <f>"000164"</f>
        <v>000164</v>
      </c>
      <c r="I10" s="7">
        <v>43122</v>
      </c>
      <c r="J10" s="8" t="str">
        <f>"000064"</f>
        <v>000064</v>
      </c>
      <c r="K10" s="7">
        <v>43147</v>
      </c>
      <c r="L10" s="8" t="str">
        <f>"000109"</f>
        <v>000109</v>
      </c>
      <c r="M10" s="7">
        <v>43158</v>
      </c>
      <c r="N10" s="8">
        <v>17</v>
      </c>
      <c r="O10" s="8" t="str">
        <f>"003976"</f>
        <v>003976</v>
      </c>
      <c r="P10" s="7">
        <v>43670</v>
      </c>
      <c r="Q10" s="12">
        <v>19.914400000000001</v>
      </c>
      <c r="R10" s="12">
        <v>1.7642500000000001</v>
      </c>
      <c r="S10" s="12">
        <v>18.15015</v>
      </c>
      <c r="T10" s="8">
        <v>135</v>
      </c>
      <c r="U10" s="7">
        <v>43677</v>
      </c>
      <c r="V10" s="8">
        <v>8022975610</v>
      </c>
      <c r="W10" s="11" t="s">
        <v>68</v>
      </c>
      <c r="X10" s="8" t="s">
        <v>69</v>
      </c>
      <c r="Y10" s="11" t="s">
        <v>70</v>
      </c>
      <c r="Z10" s="8" t="s">
        <v>38</v>
      </c>
      <c r="AA10" s="11" t="s">
        <v>39</v>
      </c>
      <c r="AB10" s="12">
        <f t="shared" si="0"/>
        <v>0.19914400000000002</v>
      </c>
    </row>
    <row r="11" spans="1:28" s="4" customFormat="1" ht="13" x14ac:dyDescent="0.3">
      <c r="A11" s="5">
        <v>2255</v>
      </c>
      <c r="B11" s="6" t="s">
        <v>52</v>
      </c>
      <c r="C11" s="7">
        <v>43677</v>
      </c>
      <c r="D11" s="8">
        <v>65</v>
      </c>
      <c r="E11" s="9" t="s">
        <v>40</v>
      </c>
      <c r="F11" s="8" t="s">
        <v>71</v>
      </c>
      <c r="G11" s="11" t="s">
        <v>72</v>
      </c>
      <c r="H11" s="8" t="str">
        <f>"000162"</f>
        <v>000162</v>
      </c>
      <c r="I11" s="7">
        <v>43122</v>
      </c>
      <c r="J11" s="8" t="str">
        <f>"000067"</f>
        <v>000067</v>
      </c>
      <c r="K11" s="7">
        <v>43148</v>
      </c>
      <c r="L11" s="8" t="str">
        <f>"000110"</f>
        <v>000110</v>
      </c>
      <c r="M11" s="7">
        <v>43158</v>
      </c>
      <c r="N11" s="8">
        <v>17</v>
      </c>
      <c r="O11" s="8" t="str">
        <f>"003977"</f>
        <v>003977</v>
      </c>
      <c r="P11" s="7">
        <v>43670</v>
      </c>
      <c r="Q11" s="12">
        <v>19.914449999999999</v>
      </c>
      <c r="R11" s="12">
        <v>1.7542500000000001</v>
      </c>
      <c r="S11" s="12">
        <v>18.1602</v>
      </c>
      <c r="T11" s="8">
        <v>135</v>
      </c>
      <c r="U11" s="7">
        <v>43677</v>
      </c>
      <c r="V11" s="8">
        <v>8022975610</v>
      </c>
      <c r="W11" s="11" t="s">
        <v>68</v>
      </c>
      <c r="X11" s="8" t="s">
        <v>69</v>
      </c>
      <c r="Y11" s="11" t="s">
        <v>70</v>
      </c>
      <c r="Z11" s="8" t="s">
        <v>38</v>
      </c>
      <c r="AA11" s="11" t="s">
        <v>39</v>
      </c>
      <c r="AB11" s="12">
        <f t="shared" si="0"/>
        <v>0.19914449999999997</v>
      </c>
    </row>
    <row r="12" spans="1:28" s="4" customFormat="1" ht="13" x14ac:dyDescent="0.3">
      <c r="A12" s="5">
        <v>2256</v>
      </c>
      <c r="B12" s="6" t="s">
        <v>52</v>
      </c>
      <c r="C12" s="7">
        <v>43677</v>
      </c>
      <c r="D12" s="8">
        <v>65</v>
      </c>
      <c r="E12" s="9" t="s">
        <v>40</v>
      </c>
      <c r="F12" s="8" t="s">
        <v>73</v>
      </c>
      <c r="G12" s="11" t="s">
        <v>74</v>
      </c>
      <c r="H12" s="8" t="str">
        <f>"000156"</f>
        <v>000156</v>
      </c>
      <c r="I12" s="7">
        <v>43121</v>
      </c>
      <c r="J12" s="8" t="str">
        <f>"000069"</f>
        <v>000069</v>
      </c>
      <c r="K12" s="7">
        <v>43150</v>
      </c>
      <c r="L12" s="8" t="str">
        <f>"000114"</f>
        <v>000114</v>
      </c>
      <c r="M12" s="7">
        <v>43158</v>
      </c>
      <c r="N12" s="8">
        <v>17</v>
      </c>
      <c r="O12" s="8" t="str">
        <f>"003978"</f>
        <v>003978</v>
      </c>
      <c r="P12" s="7">
        <v>43670</v>
      </c>
      <c r="Q12" s="12">
        <v>19.9236</v>
      </c>
      <c r="R12" s="12">
        <v>1.7805</v>
      </c>
      <c r="S12" s="12">
        <v>18.1431</v>
      </c>
      <c r="T12" s="8">
        <v>135</v>
      </c>
      <c r="U12" s="7">
        <v>43677</v>
      </c>
      <c r="V12" s="8">
        <v>8022975610</v>
      </c>
      <c r="W12" s="11" t="s">
        <v>75</v>
      </c>
      <c r="X12" s="8" t="s">
        <v>69</v>
      </c>
      <c r="Y12" s="11" t="s">
        <v>70</v>
      </c>
      <c r="Z12" s="8" t="s">
        <v>38</v>
      </c>
      <c r="AA12" s="11" t="s">
        <v>39</v>
      </c>
      <c r="AB12" s="12">
        <f t="shared" si="0"/>
        <v>0.199236</v>
      </c>
    </row>
    <row r="13" spans="1:28" s="4" customFormat="1" ht="13" x14ac:dyDescent="0.3">
      <c r="A13" s="5">
        <v>2257</v>
      </c>
      <c r="B13" s="6" t="s">
        <v>52</v>
      </c>
      <c r="C13" s="7">
        <v>43677</v>
      </c>
      <c r="D13" s="8">
        <v>65</v>
      </c>
      <c r="E13" s="9" t="s">
        <v>40</v>
      </c>
      <c r="F13" s="8" t="s">
        <v>76</v>
      </c>
      <c r="G13" s="11" t="s">
        <v>77</v>
      </c>
      <c r="H13" s="8" t="str">
        <f>"000165"</f>
        <v>000165</v>
      </c>
      <c r="I13" s="7">
        <v>43122</v>
      </c>
      <c r="J13" s="8" t="str">
        <f>"000071"</f>
        <v>000071</v>
      </c>
      <c r="K13" s="7">
        <v>43150</v>
      </c>
      <c r="L13" s="8" t="str">
        <f>"000115"</f>
        <v>000115</v>
      </c>
      <c r="M13" s="7">
        <v>43159</v>
      </c>
      <c r="N13" s="8">
        <v>17</v>
      </c>
      <c r="O13" s="8" t="str">
        <f>"004068"</f>
        <v>004068</v>
      </c>
      <c r="P13" s="7">
        <v>43672</v>
      </c>
      <c r="Q13" s="12">
        <v>19.941299999999998</v>
      </c>
      <c r="R13" s="12">
        <v>1.8751500000000001</v>
      </c>
      <c r="S13" s="12">
        <v>18.06615</v>
      </c>
      <c r="T13" s="8">
        <v>135</v>
      </c>
      <c r="U13" s="7">
        <v>43677</v>
      </c>
      <c r="V13" s="8">
        <v>8022975610</v>
      </c>
      <c r="W13" s="11" t="s">
        <v>68</v>
      </c>
      <c r="X13" s="8" t="s">
        <v>69</v>
      </c>
      <c r="Y13" s="11" t="s">
        <v>70</v>
      </c>
      <c r="Z13" s="8" t="s">
        <v>38</v>
      </c>
      <c r="AA13" s="11" t="s">
        <v>39</v>
      </c>
      <c r="AB13" s="12">
        <f t="shared" si="0"/>
        <v>0.19941299999999998</v>
      </c>
    </row>
    <row r="14" spans="1:28" s="4" customFormat="1" ht="13" x14ac:dyDescent="0.3">
      <c r="A14" s="5">
        <v>2258</v>
      </c>
      <c r="B14" s="6" t="s">
        <v>78</v>
      </c>
      <c r="C14" s="7">
        <v>43719</v>
      </c>
      <c r="D14" s="8">
        <v>65</v>
      </c>
      <c r="E14" s="9" t="s">
        <v>40</v>
      </c>
      <c r="F14" s="8" t="s">
        <v>41</v>
      </c>
      <c r="G14" s="11" t="s">
        <v>42</v>
      </c>
      <c r="H14" s="8" t="str">
        <f>"000016"</f>
        <v>000016</v>
      </c>
      <c r="I14" s="7">
        <v>42935</v>
      </c>
      <c r="J14" s="8" t="str">
        <f>"000080"</f>
        <v>000080</v>
      </c>
      <c r="K14" s="7">
        <v>43763</v>
      </c>
      <c r="L14" s="8" t="str">
        <f>"000082"</f>
        <v>000082</v>
      </c>
      <c r="M14" s="7">
        <v>43763</v>
      </c>
      <c r="N14" s="8">
        <v>16</v>
      </c>
      <c r="O14" s="8" t="str">
        <f>"006207"</f>
        <v>006207</v>
      </c>
      <c r="P14" s="7">
        <v>43782</v>
      </c>
      <c r="Q14" s="12">
        <v>6.5488299999999997</v>
      </c>
      <c r="R14" s="12">
        <v>0.64739000000000002</v>
      </c>
      <c r="S14" s="12">
        <v>5.90144</v>
      </c>
      <c r="T14" s="8">
        <v>179</v>
      </c>
      <c r="U14" s="7">
        <v>43719</v>
      </c>
      <c r="V14" s="8">
        <v>9448069096</v>
      </c>
      <c r="W14" s="11" t="s">
        <v>43</v>
      </c>
      <c r="X14" s="8" t="s">
        <v>29</v>
      </c>
      <c r="Y14" s="11" t="s">
        <v>30</v>
      </c>
      <c r="Z14" s="8" t="s">
        <v>36</v>
      </c>
      <c r="AA14" s="11" t="s">
        <v>37</v>
      </c>
      <c r="AB14" s="12">
        <f t="shared" si="0"/>
        <v>6.5488299999999999E-2</v>
      </c>
    </row>
    <row r="15" spans="1:28" s="4" customFormat="1" ht="13" x14ac:dyDescent="0.3">
      <c r="A15" s="5">
        <v>2259</v>
      </c>
      <c r="B15" s="6" t="s">
        <v>79</v>
      </c>
      <c r="C15" s="7">
        <v>43748</v>
      </c>
      <c r="D15" s="5">
        <v>65</v>
      </c>
      <c r="E15" s="9" t="s">
        <v>40</v>
      </c>
      <c r="F15" s="8" t="s">
        <v>80</v>
      </c>
      <c r="G15" s="9" t="s">
        <v>81</v>
      </c>
      <c r="H15" s="8" t="str">
        <f>"000266"</f>
        <v>000266</v>
      </c>
      <c r="I15" s="7">
        <v>43331</v>
      </c>
      <c r="J15" s="8" t="str">
        <f>"000042"</f>
        <v>000042</v>
      </c>
      <c r="K15" s="7">
        <v>43341</v>
      </c>
      <c r="L15" s="8" t="str">
        <f>"000150"</f>
        <v>000150</v>
      </c>
      <c r="M15" s="7">
        <v>43354</v>
      </c>
      <c r="N15" s="8">
        <v>17</v>
      </c>
      <c r="O15" s="8" t="str">
        <f>"005684"</f>
        <v>005684</v>
      </c>
      <c r="P15" s="7">
        <v>43748</v>
      </c>
      <c r="Q15" s="10">
        <v>99.3523</v>
      </c>
      <c r="R15" s="10">
        <v>4.37805</v>
      </c>
      <c r="S15" s="10">
        <v>94.974249999999998</v>
      </c>
      <c r="T15" s="8">
        <v>13</v>
      </c>
      <c r="U15" s="7">
        <v>43748</v>
      </c>
      <c r="V15" s="8">
        <v>8022975610</v>
      </c>
      <c r="W15" s="9" t="s">
        <v>82</v>
      </c>
      <c r="X15" s="8" t="s">
        <v>83</v>
      </c>
      <c r="Y15" s="9" t="s">
        <v>84</v>
      </c>
      <c r="Z15" s="8" t="s">
        <v>38</v>
      </c>
      <c r="AA15" s="9" t="s">
        <v>39</v>
      </c>
      <c r="AB15" s="10">
        <v>0.99352300000000004</v>
      </c>
    </row>
    <row r="16" spans="1:28" s="4" customFormat="1" ht="13" x14ac:dyDescent="0.3">
      <c r="A16" s="5">
        <v>2260</v>
      </c>
      <c r="B16" s="6" t="s">
        <v>85</v>
      </c>
      <c r="C16" s="7">
        <v>43789</v>
      </c>
      <c r="D16" s="5">
        <v>65</v>
      </c>
      <c r="E16" s="9" t="s">
        <v>40</v>
      </c>
      <c r="F16" s="8" t="s">
        <v>41</v>
      </c>
      <c r="G16" s="9" t="s">
        <v>42</v>
      </c>
      <c r="H16" s="8" t="str">
        <f>"000016"</f>
        <v>000016</v>
      </c>
      <c r="I16" s="7">
        <v>42935</v>
      </c>
      <c r="J16" s="8" t="str">
        <f>"000080"</f>
        <v>000080</v>
      </c>
      <c r="K16" s="7">
        <v>43763</v>
      </c>
      <c r="L16" s="8" t="str">
        <f>"000082"</f>
        <v>000082</v>
      </c>
      <c r="M16" s="7">
        <v>43763</v>
      </c>
      <c r="N16" s="8">
        <v>16</v>
      </c>
      <c r="O16" s="8" t="str">
        <f>"006207"</f>
        <v>006207</v>
      </c>
      <c r="P16" s="7">
        <v>43782</v>
      </c>
      <c r="Q16" s="10">
        <v>4.0904999999999996</v>
      </c>
      <c r="R16" s="10">
        <v>0.40438000000000002</v>
      </c>
      <c r="S16" s="10">
        <v>3.6861199999999998</v>
      </c>
      <c r="T16" s="8">
        <v>13</v>
      </c>
      <c r="U16" s="7">
        <v>43789</v>
      </c>
      <c r="V16" s="8">
        <v>9448069096</v>
      </c>
      <c r="W16" s="9" t="s">
        <v>43</v>
      </c>
      <c r="X16" s="8" t="s">
        <v>29</v>
      </c>
      <c r="Y16" s="9" t="s">
        <v>30</v>
      </c>
      <c r="Z16" s="8" t="s">
        <v>36</v>
      </c>
      <c r="AA16" s="9" t="s">
        <v>37</v>
      </c>
      <c r="AB16" s="10">
        <v>4.0904999999999997E-2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2020-01-28T11:53:53Z</dcterms:modified>
</cp:coreProperties>
</file>