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L26" i="1"/>
  <c r="J26" i="1"/>
  <c r="H26" i="1"/>
  <c r="O25" i="1"/>
  <c r="L25" i="1"/>
  <c r="J25" i="1"/>
  <c r="H25" i="1"/>
  <c r="O24" i="1"/>
  <c r="L24" i="1"/>
  <c r="J24" i="1"/>
  <c r="H24" i="1"/>
  <c r="O23" i="1"/>
  <c r="L23" i="1"/>
  <c r="J23" i="1"/>
  <c r="H23" i="1"/>
  <c r="O22" i="1"/>
  <c r="L22" i="1"/>
  <c r="J22" i="1"/>
  <c r="H22"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<sst xmlns="http://schemas.openxmlformats.org/spreadsheetml/2006/main" count="253" uniqueCount="121">
  <si>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</si>
  <si>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</si>
  <si>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</si>
  <si>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</si>
  <si>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</si>
  <si>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</si>
  <si>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</si>
  <si>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</si>
  <si>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</si>
  <si>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</si>
  <si>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</si>
  <si>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</si>
  <si>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</si>
  <si>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</si>
  <si>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</si>
  <si>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</si>
  <si>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</si>
  <si>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</si>
  <si>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</si>
  <si>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</si>
  <si>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</si>
  <si>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</si>
  <si>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</si>
  <si>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</si>
  <si>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</si>
  <si>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</si>
  <si>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</si>
  <si>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</si>
  <si>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</si>
  <si>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</si>
  <si>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</si>
  <si>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</si>
  <si>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</si>
  <si>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</si>
  <si>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</si>
  <si>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P3158</t>
  </si>
  <si>
    <t>SIP Infrastructure Project works</t>
  </si>
  <si>
    <t>KRIDL</t>
  </si>
  <si>
    <t>P3110</t>
  </si>
  <si>
    <t>14th Finance Commission Grant Works</t>
  </si>
  <si>
    <t>ddo209</t>
  </si>
  <si>
    <t xml:space="preserve"> Assistant Executive Engineer Electrical West Zone</t>
  </si>
  <si>
    <t>Executive Engineer, KRIDL</t>
  </si>
  <si>
    <t>ddo326</t>
  </si>
  <si>
    <t xml:space="preserve"> Executive Engineer SWM 1 Central Zone</t>
  </si>
  <si>
    <t>P3075</t>
  </si>
  <si>
    <t>Special comprehensive development works in Bangalore city (Bangalore city in charge Minister Discretionary Grants)</t>
  </si>
  <si>
    <t>P3173</t>
  </si>
  <si>
    <t>Special Development works in ward No.124, 185, 98, 188, 10, 14, 16, 30, 28, 37, 42, 130, 159, 65, 66, 73, 79, 80, 90, 95, 94, 89, 108, 111, 115, 97, 105, 131, 133, 119, 125, 137, 143, 124, 158, 138, 83, 166, 182, 129, 165, 161, 04, 88, 27, 31, 32, 52, 44, 26, 07, 183, 178, 187 (Rs.100 lakhs per ward)</t>
  </si>
  <si>
    <t>P3120</t>
  </si>
  <si>
    <t>Developmental works at ward 47, 57, 63, 66, 68 , 154 and 171, 33, 9,  (Rs.2 Cr each)</t>
  </si>
  <si>
    <t>ddo206</t>
  </si>
  <si>
    <t xml:space="preserve"> Assistant Executive Engineer Malleswaram West Zone</t>
  </si>
  <si>
    <t>Mecadez Core Technologies Private Ltd</t>
  </si>
  <si>
    <t>M P Electricals</t>
  </si>
  <si>
    <t>Subramanya Nagara</t>
  </si>
  <si>
    <t>066-17-000024</t>
  </si>
  <si>
    <t>Providing and Improvements Lighting system to Sangollirayanna park in ward no 66 Subramanyanagar</t>
  </si>
  <si>
    <t>066-17-000066</t>
  </si>
  <si>
    <t xml:space="preserve">Development of Sangolli Rayanna Park in ward no 66 Subramanya Nagara </t>
  </si>
  <si>
    <t>066-17-000061</t>
  </si>
  <si>
    <t>Providing children s Play equipments in Kempegowda Ground in ward no 66 Subramanya Nagara</t>
  </si>
  <si>
    <t>P3163</t>
  </si>
  <si>
    <t>Development of parks with Open Gym equipments at ward No.66</t>
  </si>
  <si>
    <t>066-17-000058</t>
  </si>
  <si>
    <t>Providing Gzebo and other development works in Sangolli Rayanna Park in ward no 66 Subramanyanagara</t>
  </si>
  <si>
    <t>066-17-000072</t>
  </si>
  <si>
    <t>Improvements to footpath and drains in Railway Parallel road of ward no 66 Subramanyanagara</t>
  </si>
  <si>
    <t xml:space="preserve">Sri B M Rangegowda Boregowdana </t>
  </si>
  <si>
    <t>066-16-000001</t>
  </si>
  <si>
    <t>Annual Operation And maintenance Of Street Lights at Subramanyanagara and Gaythrinagara in Ward No- 66 and 76</t>
  </si>
  <si>
    <t>Improvements to footpath and drains in Railway Parallel road   of ward no 66  Subramanyanagara</t>
  </si>
  <si>
    <t>066-17-000091</t>
  </si>
  <si>
    <t>Solid Waste Management works in W N 66</t>
  </si>
  <si>
    <t xml:space="preserve">Executive Engineer-2 KRIDL BBMP (West) </t>
  </si>
  <si>
    <t>066-17-000087</t>
  </si>
  <si>
    <t>Engagement of Gangman and Hiring of Troctor Tippers for cleaning and Maintenance of road side drains and other cleaning works in works in ward no 66</t>
  </si>
  <si>
    <t xml:space="preserve">Sri G V Murthy </t>
  </si>
  <si>
    <t>066-17-000004</t>
  </si>
  <si>
    <t>Consultancy services for preparationof detailed project report for the work of Construction of pedestrain underpass at 17th cross in ward no. 66, Subramanya Nagara</t>
  </si>
  <si>
    <t>M/s Racheesu Associates</t>
  </si>
  <si>
    <t>066-17-000002</t>
  </si>
  <si>
    <t>Consultancy services for preparation of detailed project report for the work of Construction of Badminton court in ward no. 66, Subramanyanagara.</t>
  </si>
  <si>
    <t>M/s Racheesu associates</t>
  </si>
  <si>
    <t>066-17-000044</t>
  </si>
  <si>
    <t>Filling of Potholes, Wornout Roads and Road cut portion for concrete roads in Ward 66 Subramanyanagara.</t>
  </si>
  <si>
    <t>Sri Nischal K Lakshman</t>
  </si>
  <si>
    <t>066-16-000008</t>
  </si>
  <si>
    <t>Filling of Potholes, Wornout Roads and Road cut portion for CC roads in Ward No. 66.</t>
  </si>
  <si>
    <t>MS Venkatesh</t>
  </si>
  <si>
    <t>July</t>
  </si>
  <si>
    <t>066-17-000037</t>
  </si>
  <si>
    <t>Engaging Tractor and Labours for debries Clearance work in ward 66- Subramanyanagar.</t>
  </si>
  <si>
    <t xml:space="preserve">Sri. V.Sreedhara, </t>
  </si>
  <si>
    <t>066-17-000060</t>
  </si>
  <si>
    <t>Providing New LED street light fittings to Subramanyanagara surrounding area in ward no 66</t>
  </si>
  <si>
    <t>Executive Engineer 2 KRIDL</t>
  </si>
  <si>
    <t>Developmental works at ward 47, 57, 63, 66, 68 , 154 and 171, 33, 9, (Rs.2 Cr each)</t>
  </si>
  <si>
    <t>066-17-000089</t>
  </si>
  <si>
    <t>Providing Modren Dust Bin in Bangalore City in ward no 66</t>
  </si>
  <si>
    <t>Executive Engineer-2 KRIDL BBMP (West)</t>
  </si>
  <si>
    <t>September</t>
  </si>
  <si>
    <t>066-17-000049</t>
  </si>
  <si>
    <t>Providing, Fixing missing Name boards and Painting and writing of Name boards in ward No.66</t>
  </si>
  <si>
    <t xml:space="preserve">Sree Amrutheshwari Enterprises </t>
  </si>
  <si>
    <t>October</t>
  </si>
  <si>
    <t>066-17-000056</t>
  </si>
  <si>
    <t>Providing Aspalting to E-Block in Ward No.66 Subramanyanagar.</t>
  </si>
  <si>
    <t>Sri D Narahari</t>
  </si>
  <si>
    <t>066-17-000055</t>
  </si>
  <si>
    <t>Providing Aspalting to B-Block in Ward No.66 Subramanyanagar.</t>
  </si>
  <si>
    <t>D Narahari</t>
  </si>
  <si>
    <t>066-18-000011</t>
  </si>
  <si>
    <t>Providing asphalting to remaining portion of B Block and Surrounding Area in Ward No 66 Subramanyanagara</t>
  </si>
  <si>
    <t>P3333</t>
  </si>
  <si>
    <t>Special Development works at Ward No.07,08,21,33,58,66,68,75,76,91,94,95,110,116,153,180,190,198,88,18 ( 20 wards Rs.5.00 Cr. Each)</t>
  </si>
  <si>
    <t>066-18-000012</t>
  </si>
  <si>
    <t>Providing asphalting to remaining portion of E Block and Surrounding Area in Ward No 66 Subramanyanagara</t>
  </si>
  <si>
    <t>November</t>
  </si>
  <si>
    <t>066-17-000062</t>
  </si>
  <si>
    <t>Providing Open Gym Equipments in Sangolli Rayanna Park in ward no 66 Subramanyanagara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</si>
</sst>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workbookViewId="0">
      <selection activeCell="A2" sqref="A2:XFD26"/>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2261</v>
      </c>
      <c r="B2" s="6" t="s">
        <v>28</v>
      </c>
      <c r="C2" s="7">
        <v>43575</v>
      </c>
      <c r="D2" s="8">
        <v>66</v>
      </c>
      <c r="E2" s="9" t="s">
        <v>55</v>
      </c>
      <c r="F2" s="8" t="s">
        <v>56</v>
      </c>
      <c r="G2" s="9" t="s">
        <v>57</v>
      </c>
      <c r="H2" s="8" t="str">
        <f>"000018"</f>
        <v>000018</v>
      </c>
      <c r="I2" s="7">
        <v>42954</v>
      </c>
      <c r="J2" s="8" t="str">
        <f>"000058"</f>
        <v>000058</v>
      </c>
      <c r="K2" s="7">
        <v>43069</v>
      </c>
      <c r="L2" s="8" t="str">
        <f>"000108"</f>
        <v>000108</v>
      </c>
      <c r="M2" s="7">
        <v>43140</v>
      </c>
      <c r="N2" s="8">
        <v>17</v>
      </c>
      <c r="O2" s="8" t="str">
        <f>"000501"</f>
        <v>000501</v>
      </c>
      <c r="P2" s="7">
        <v>43567</v>
      </c>
      <c r="Q2" s="10">
        <v>9.9513499999999997</v>
      </c>
      <c r="R2" s="10">
        <v>1.2720499999999999</v>
      </c>
      <c r="S2" s="10">
        <v>8.6792999999999996</v>
      </c>
      <c r="T2" s="8">
        <v>21</v>
      </c>
      <c r="U2" s="7">
        <v>43575</v>
      </c>
      <c r="V2" s="8">
        <v>9900333498</v>
      </c>
      <c r="W2" s="9" t="s">
        <v>37</v>
      </c>
      <c r="X2" s="8" t="s">
        <v>47</v>
      </c>
      <c r="Y2" s="9" t="s">
        <v>48</v>
      </c>
      <c r="Z2" s="8" t="s">
        <v>40</v>
      </c>
      <c r="AA2" s="9" t="s">
        <v>41</v>
      </c>
      <c r="AB2" s="10">
        <f t="shared" ref="AB2:AB14" si="0">Q2/100</f>
        <v>9.9513499999999991E-2</v>
      </c>
    </row>
    <row r="3" spans="1:28" s="4" customFormat="1" ht="13" x14ac:dyDescent="0.3">
      <c r="A3" s="5">
        <v>2262</v>
      </c>
      <c r="B3" s="6" t="s">
        <v>28</v>
      </c>
      <c r="C3" s="7">
        <v>43575</v>
      </c>
      <c r="D3" s="8">
        <v>66</v>
      </c>
      <c r="E3" s="9" t="s">
        <v>55</v>
      </c>
      <c r="F3" s="8" t="s">
        <v>58</v>
      </c>
      <c r="G3" s="9" t="s">
        <v>59</v>
      </c>
      <c r="H3" s="8" t="str">
        <f>"000014"</f>
        <v>000014</v>
      </c>
      <c r="I3" s="7">
        <v>43110</v>
      </c>
      <c r="J3" s="8" t="str">
        <f>"000099"</f>
        <v>000099</v>
      </c>
      <c r="K3" s="7">
        <v>43140</v>
      </c>
      <c r="L3" s="8" t="str">
        <f>"000111"</f>
        <v>000111</v>
      </c>
      <c r="M3" s="7">
        <v>43140</v>
      </c>
      <c r="N3" s="8">
        <v>17</v>
      </c>
      <c r="O3" s="8" t="str">
        <f>"000502"</f>
        <v>000502</v>
      </c>
      <c r="P3" s="7">
        <v>43567</v>
      </c>
      <c r="Q3" s="10">
        <v>24.988600000000002</v>
      </c>
      <c r="R3" s="10">
        <v>3.0916299999999999</v>
      </c>
      <c r="S3" s="10">
        <v>21.89697</v>
      </c>
      <c r="T3" s="8">
        <v>21</v>
      </c>
      <c r="U3" s="7">
        <v>43575</v>
      </c>
      <c r="V3" s="8">
        <v>9844056544</v>
      </c>
      <c r="W3" s="9" t="s">
        <v>42</v>
      </c>
      <c r="X3" s="8" t="s">
        <v>49</v>
      </c>
      <c r="Y3" s="9" t="s">
        <v>50</v>
      </c>
      <c r="Z3" s="8" t="s">
        <v>43</v>
      </c>
      <c r="AA3" s="9" t="s">
        <v>44</v>
      </c>
      <c r="AB3" s="10">
        <f t="shared" si="0"/>
        <v>0.24988600000000002</v>
      </c>
    </row>
    <row r="4" spans="1:28" s="4" customFormat="1" ht="13" x14ac:dyDescent="0.3">
      <c r="A4" s="5">
        <v>2263</v>
      </c>
      <c r="B4" s="6" t="s">
        <v>28</v>
      </c>
      <c r="C4" s="7">
        <v>43575</v>
      </c>
      <c r="D4" s="8">
        <v>66</v>
      </c>
      <c r="E4" s="9" t="s">
        <v>55</v>
      </c>
      <c r="F4" s="8" t="s">
        <v>60</v>
      </c>
      <c r="G4" s="9" t="s">
        <v>61</v>
      </c>
      <c r="H4" s="8" t="str">
        <f>"000002"</f>
        <v>000002</v>
      </c>
      <c r="I4" s="7">
        <v>43110</v>
      </c>
      <c r="J4" s="8" t="str">
        <f>"000098"</f>
        <v>000098</v>
      </c>
      <c r="K4" s="7">
        <v>43140</v>
      </c>
      <c r="L4" s="8" t="str">
        <f>"000112"</f>
        <v>000112</v>
      </c>
      <c r="M4" s="7">
        <v>43140</v>
      </c>
      <c r="N4" s="8">
        <v>17</v>
      </c>
      <c r="O4" s="8" t="str">
        <f>"000503"</f>
        <v>000503</v>
      </c>
      <c r="P4" s="7">
        <v>43567</v>
      </c>
      <c r="Q4" s="10">
        <v>9.9854699999999994</v>
      </c>
      <c r="R4" s="10">
        <v>1.2082599999999999</v>
      </c>
      <c r="S4" s="10">
        <v>8.7772100000000002</v>
      </c>
      <c r="T4" s="8">
        <v>21</v>
      </c>
      <c r="U4" s="7">
        <v>43575</v>
      </c>
      <c r="V4" s="8">
        <v>9844056544</v>
      </c>
      <c r="W4" s="9" t="s">
        <v>42</v>
      </c>
      <c r="X4" s="8" t="s">
        <v>62</v>
      </c>
      <c r="Y4" s="9" t="s">
        <v>63</v>
      </c>
      <c r="Z4" s="8" t="s">
        <v>43</v>
      </c>
      <c r="AA4" s="9" t="s">
        <v>44</v>
      </c>
      <c r="AB4" s="10">
        <f t="shared" si="0"/>
        <v>9.9854699999999991E-2</v>
      </c>
    </row>
    <row r="5" spans="1:28" s="4" customFormat="1" ht="13" x14ac:dyDescent="0.3">
      <c r="A5" s="5">
        <v>2264</v>
      </c>
      <c r="B5" s="6" t="s">
        <v>28</v>
      </c>
      <c r="C5" s="7">
        <v>43575</v>
      </c>
      <c r="D5" s="8">
        <v>66</v>
      </c>
      <c r="E5" s="9" t="s">
        <v>55</v>
      </c>
      <c r="F5" s="8" t="s">
        <v>64</v>
      </c>
      <c r="G5" s="9" t="s">
        <v>65</v>
      </c>
      <c r="H5" s="8" t="str">
        <f>"000001"</f>
        <v>000001</v>
      </c>
      <c r="I5" s="7">
        <v>43109</v>
      </c>
      <c r="J5" s="8" t="str">
        <f>"000097"</f>
        <v>000097</v>
      </c>
      <c r="K5" s="7">
        <v>43140</v>
      </c>
      <c r="L5" s="8" t="str">
        <f>"000113"</f>
        <v>000113</v>
      </c>
      <c r="M5" s="7">
        <v>43140</v>
      </c>
      <c r="N5" s="8">
        <v>17</v>
      </c>
      <c r="O5" s="8" t="str">
        <f>"000504"</f>
        <v>000504</v>
      </c>
      <c r="P5" s="7">
        <v>43567</v>
      </c>
      <c r="Q5" s="10">
        <v>9.98977</v>
      </c>
      <c r="R5" s="10">
        <v>1.21627</v>
      </c>
      <c r="S5" s="10">
        <v>8.7735000000000003</v>
      </c>
      <c r="T5" s="8">
        <v>21</v>
      </c>
      <c r="U5" s="7">
        <v>43575</v>
      </c>
      <c r="V5" s="8">
        <v>9844056544</v>
      </c>
      <c r="W5" s="9" t="s">
        <v>42</v>
      </c>
      <c r="X5" s="8" t="s">
        <v>62</v>
      </c>
      <c r="Y5" s="9" t="s">
        <v>63</v>
      </c>
      <c r="Z5" s="8" t="s">
        <v>43</v>
      </c>
      <c r="AA5" s="9" t="s">
        <v>44</v>
      </c>
      <c r="AB5" s="10">
        <f t="shared" si="0"/>
        <v>9.9897700000000006E-2</v>
      </c>
    </row>
    <row r="6" spans="1:28" s="4" customFormat="1" ht="13" x14ac:dyDescent="0.3">
      <c r="A6" s="5">
        <v>2265</v>
      </c>
      <c r="B6" s="6" t="s">
        <v>28</v>
      </c>
      <c r="C6" s="7">
        <v>43579</v>
      </c>
      <c r="D6" s="8">
        <v>66</v>
      </c>
      <c r="E6" s="9" t="s">
        <v>55</v>
      </c>
      <c r="F6" s="8" t="s">
        <v>66</v>
      </c>
      <c r="G6" s="9" t="s">
        <v>67</v>
      </c>
      <c r="H6" s="8" t="str">
        <f>"000172"</f>
        <v>000172</v>
      </c>
      <c r="I6" s="7">
        <v>43122</v>
      </c>
      <c r="J6" s="8" t="str">
        <f>"000116"</f>
        <v>000116</v>
      </c>
      <c r="K6" s="7">
        <v>43551</v>
      </c>
      <c r="L6" s="8" t="str">
        <f>"000288"</f>
        <v>000288</v>
      </c>
      <c r="M6" s="7">
        <v>43552</v>
      </c>
      <c r="N6" s="8">
        <v>17</v>
      </c>
      <c r="O6" s="8" t="str">
        <f>"000908"</f>
        <v>000908</v>
      </c>
      <c r="P6" s="7">
        <v>43578</v>
      </c>
      <c r="Q6" s="10">
        <v>129.75</v>
      </c>
      <c r="R6" s="10">
        <v>5.8577500000000002</v>
      </c>
      <c r="S6" s="10">
        <v>123.89225</v>
      </c>
      <c r="T6" s="8">
        <v>26</v>
      </c>
      <c r="U6" s="7">
        <v>43579</v>
      </c>
      <c r="V6" s="8">
        <v>8022975610</v>
      </c>
      <c r="W6" s="9" t="s">
        <v>68</v>
      </c>
      <c r="X6" s="8" t="s">
        <v>35</v>
      </c>
      <c r="Y6" s="9" t="s">
        <v>36</v>
      </c>
      <c r="Z6" s="8" t="s">
        <v>51</v>
      </c>
      <c r="AA6" s="9" t="s">
        <v>52</v>
      </c>
      <c r="AB6" s="10">
        <f t="shared" si="0"/>
        <v>1.2975000000000001</v>
      </c>
    </row>
    <row r="7" spans="1:28" s="4" customFormat="1" ht="13" x14ac:dyDescent="0.3">
      <c r="A7" s="5">
        <v>2266</v>
      </c>
      <c r="B7" s="6" t="s">
        <v>28</v>
      </c>
      <c r="C7" s="7">
        <v>43580</v>
      </c>
      <c r="D7" s="8">
        <v>66</v>
      </c>
      <c r="E7" s="9" t="s">
        <v>55</v>
      </c>
      <c r="F7" s="8" t="s">
        <v>69</v>
      </c>
      <c r="G7" s="9" t="s">
        <v>70</v>
      </c>
      <c r="H7" s="8" t="str">
        <f>"000022"</f>
        <v>000022</v>
      </c>
      <c r="I7" s="7">
        <v>42940</v>
      </c>
      <c r="J7" s="8" t="str">
        <f>"000207"</f>
        <v>000207</v>
      </c>
      <c r="K7" s="7">
        <v>43496</v>
      </c>
      <c r="L7" s="8" t="str">
        <f>"000206"</f>
        <v>000206</v>
      </c>
      <c r="M7" s="7">
        <v>43497</v>
      </c>
      <c r="N7" s="8">
        <v>16</v>
      </c>
      <c r="O7" s="8" t="str">
        <f>"000974"</f>
        <v>000974</v>
      </c>
      <c r="P7" s="7">
        <v>43579</v>
      </c>
      <c r="Q7" s="10">
        <v>15.31653</v>
      </c>
      <c r="R7" s="10">
        <v>1.5141500000000001</v>
      </c>
      <c r="S7" s="10">
        <v>13.802379999999999</v>
      </c>
      <c r="T7" s="8">
        <v>29</v>
      </c>
      <c r="U7" s="7">
        <v>43580</v>
      </c>
      <c r="V7" s="8">
        <v>9448069096</v>
      </c>
      <c r="W7" s="9" t="s">
        <v>54</v>
      </c>
      <c r="X7" s="8" t="s">
        <v>29</v>
      </c>
      <c r="Y7" s="9" t="s">
        <v>30</v>
      </c>
      <c r="Z7" s="8" t="s">
        <v>40</v>
      </c>
      <c r="AA7" s="9" t="s">
        <v>41</v>
      </c>
      <c r="AB7" s="10">
        <f t="shared" si="0"/>
        <v>0.1531653</v>
      </c>
    </row>
    <row r="8" spans="1:28" s="4" customFormat="1" ht="13" x14ac:dyDescent="0.3">
      <c r="A8" s="5">
        <v>2267</v>
      </c>
      <c r="B8" s="6" t="s">
        <v>34</v>
      </c>
      <c r="C8" s="7">
        <v>43591</v>
      </c>
      <c r="D8" s="8">
        <v>66</v>
      </c>
      <c r="E8" s="9" t="s">
        <v>55</v>
      </c>
      <c r="F8" s="8" t="s">
        <v>72</v>
      </c>
      <c r="G8" s="9" t="s">
        <v>73</v>
      </c>
      <c r="H8" s="8" t="str">
        <f>"000318"</f>
        <v>000318</v>
      </c>
      <c r="I8" s="7">
        <v>43424</v>
      </c>
      <c r="J8" s="8" t="str">
        <f>"000104"</f>
        <v>000104</v>
      </c>
      <c r="K8" s="7">
        <v>43535</v>
      </c>
      <c r="L8" s="8" t="str">
        <f>"000278"</f>
        <v>000278</v>
      </c>
      <c r="M8" s="7">
        <v>43537</v>
      </c>
      <c r="N8" s="8">
        <v>17</v>
      </c>
      <c r="O8" s="8" t="str">
        <f>"001078"</f>
        <v>001078</v>
      </c>
      <c r="P8" s="7">
        <v>43581</v>
      </c>
      <c r="Q8" s="10">
        <v>40.0899</v>
      </c>
      <c r="R8" s="10">
        <v>4.1734999999999998</v>
      </c>
      <c r="S8" s="10">
        <v>35.916400000000003</v>
      </c>
      <c r="T8" s="8">
        <v>35</v>
      </c>
      <c r="U8" s="7">
        <v>43591</v>
      </c>
      <c r="V8" s="8">
        <v>9900025678</v>
      </c>
      <c r="W8" s="9" t="s">
        <v>74</v>
      </c>
      <c r="X8" s="8" t="s">
        <v>38</v>
      </c>
      <c r="Y8" s="9" t="s">
        <v>39</v>
      </c>
      <c r="Z8" s="8" t="s">
        <v>51</v>
      </c>
      <c r="AA8" s="9" t="s">
        <v>52</v>
      </c>
      <c r="AB8" s="10">
        <f t="shared" si="0"/>
        <v>0.40089900000000001</v>
      </c>
    </row>
    <row r="9" spans="1:28" s="4" customFormat="1" ht="13" x14ac:dyDescent="0.3">
      <c r="A9" s="5">
        <v>2268</v>
      </c>
      <c r="B9" s="6" t="s">
        <v>34</v>
      </c>
      <c r="C9" s="7">
        <v>43591</v>
      </c>
      <c r="D9" s="8">
        <v>66</v>
      </c>
      <c r="E9" s="9" t="s">
        <v>55</v>
      </c>
      <c r="F9" s="8" t="s">
        <v>75</v>
      </c>
      <c r="G9" s="9" t="s">
        <v>76</v>
      </c>
      <c r="H9" s="8" t="str">
        <f>"000269"</f>
        <v>000269</v>
      </c>
      <c r="I9" s="7">
        <v>43333</v>
      </c>
      <c r="J9" s="8" t="str">
        <f>"000106"</f>
        <v>000106</v>
      </c>
      <c r="K9" s="7">
        <v>43536</v>
      </c>
      <c r="L9" s="8" t="str">
        <f>"000279"</f>
        <v>000279</v>
      </c>
      <c r="M9" s="7">
        <v>43539</v>
      </c>
      <c r="N9" s="8">
        <v>17</v>
      </c>
      <c r="O9" s="8" t="str">
        <f>"001097"</f>
        <v>001097</v>
      </c>
      <c r="P9" s="7">
        <v>43581</v>
      </c>
      <c r="Q9" s="10">
        <v>5.7061999999999999</v>
      </c>
      <c r="R9" s="10">
        <v>0.25109999999999999</v>
      </c>
      <c r="S9" s="10">
        <v>5.4550999999999998</v>
      </c>
      <c r="T9" s="8">
        <v>35</v>
      </c>
      <c r="U9" s="7">
        <v>43591</v>
      </c>
      <c r="V9" s="8">
        <v>8022975610</v>
      </c>
      <c r="W9" s="9" t="s">
        <v>77</v>
      </c>
      <c r="X9" s="8" t="s">
        <v>38</v>
      </c>
      <c r="Y9" s="9" t="s">
        <v>39</v>
      </c>
      <c r="Z9" s="8" t="s">
        <v>51</v>
      </c>
      <c r="AA9" s="9" t="s">
        <v>52</v>
      </c>
      <c r="AB9" s="10">
        <f t="shared" si="0"/>
        <v>5.7062000000000002E-2</v>
      </c>
    </row>
    <row r="10" spans="1:28" s="4" customFormat="1" ht="13" x14ac:dyDescent="0.3">
      <c r="A10" s="5">
        <v>2269</v>
      </c>
      <c r="B10" s="6" t="s">
        <v>34</v>
      </c>
      <c r="C10" s="7">
        <v>43591</v>
      </c>
      <c r="D10" s="8">
        <v>66</v>
      </c>
      <c r="E10" s="9" t="s">
        <v>55</v>
      </c>
      <c r="F10" s="8" t="s">
        <v>78</v>
      </c>
      <c r="G10" s="9" t="s">
        <v>79</v>
      </c>
      <c r="H10" s="8" t="str">
        <f>"000086"</f>
        <v>000086</v>
      </c>
      <c r="I10" s="7">
        <v>42740</v>
      </c>
      <c r="J10" s="8" t="str">
        <f>"000027"</f>
        <v>000027</v>
      </c>
      <c r="K10" s="7">
        <v>42970</v>
      </c>
      <c r="L10" s="8" t="str">
        <f>"000007"</f>
        <v>000007</v>
      </c>
      <c r="M10" s="7">
        <v>42970</v>
      </c>
      <c r="N10" s="8">
        <v>17</v>
      </c>
      <c r="O10" s="8" t="str">
        <f>"001278"</f>
        <v>001278</v>
      </c>
      <c r="P10" s="7">
        <v>43587</v>
      </c>
      <c r="Q10" s="10">
        <v>1.25</v>
      </c>
      <c r="R10" s="10">
        <v>0.05</v>
      </c>
      <c r="S10" s="10">
        <v>1.2</v>
      </c>
      <c r="T10" s="8">
        <v>37</v>
      </c>
      <c r="U10" s="7">
        <v>43591</v>
      </c>
      <c r="V10" s="8">
        <v>8050500505</v>
      </c>
      <c r="W10" s="9" t="s">
        <v>80</v>
      </c>
      <c r="X10" s="8" t="s">
        <v>45</v>
      </c>
      <c r="Y10" s="9" t="s">
        <v>46</v>
      </c>
      <c r="Z10" s="8" t="s">
        <v>43</v>
      </c>
      <c r="AA10" s="9" t="s">
        <v>44</v>
      </c>
      <c r="AB10" s="10">
        <f t="shared" si="0"/>
        <v>1.2500000000000001E-2</v>
      </c>
    </row>
    <row r="11" spans="1:28" s="4" customFormat="1" ht="13" x14ac:dyDescent="0.3">
      <c r="A11" s="5">
        <v>2270</v>
      </c>
      <c r="B11" s="6" t="s">
        <v>34</v>
      </c>
      <c r="C11" s="7">
        <v>43591</v>
      </c>
      <c r="D11" s="8">
        <v>66</v>
      </c>
      <c r="E11" s="9" t="s">
        <v>55</v>
      </c>
      <c r="F11" s="8" t="s">
        <v>81</v>
      </c>
      <c r="G11" s="9" t="s">
        <v>82</v>
      </c>
      <c r="H11" s="8" t="str">
        <f>"000085"</f>
        <v>000085</v>
      </c>
      <c r="I11" s="7">
        <v>42740</v>
      </c>
      <c r="J11" s="8" t="str">
        <f>"000028"</f>
        <v>000028</v>
      </c>
      <c r="K11" s="7">
        <v>42970</v>
      </c>
      <c r="L11" s="8" t="str">
        <f>"000008"</f>
        <v>000008</v>
      </c>
      <c r="M11" s="7">
        <v>42970</v>
      </c>
      <c r="N11" s="8">
        <v>17</v>
      </c>
      <c r="O11" s="8" t="str">
        <f>"001279"</f>
        <v>001279</v>
      </c>
      <c r="P11" s="7">
        <v>43587</v>
      </c>
      <c r="Q11" s="10">
        <v>1.25</v>
      </c>
      <c r="R11" s="10">
        <v>0.05</v>
      </c>
      <c r="S11" s="10">
        <v>1.2</v>
      </c>
      <c r="T11" s="8">
        <v>37</v>
      </c>
      <c r="U11" s="7">
        <v>43591</v>
      </c>
      <c r="V11" s="8">
        <v>8050500505</v>
      </c>
      <c r="W11" s="9" t="s">
        <v>83</v>
      </c>
      <c r="X11" s="8" t="s">
        <v>45</v>
      </c>
      <c r="Y11" s="9" t="s">
        <v>46</v>
      </c>
      <c r="Z11" s="8" t="s">
        <v>43</v>
      </c>
      <c r="AA11" s="9" t="s">
        <v>44</v>
      </c>
      <c r="AB11" s="10">
        <f t="shared" si="0"/>
        <v>1.2500000000000001E-2</v>
      </c>
    </row>
    <row r="12" spans="1:28" s="4" customFormat="1" ht="13" x14ac:dyDescent="0.3">
      <c r="A12" s="5">
        <v>2271</v>
      </c>
      <c r="B12" s="6" t="s">
        <v>34</v>
      </c>
      <c r="C12" s="7">
        <v>43594</v>
      </c>
      <c r="D12" s="8">
        <v>66</v>
      </c>
      <c r="E12" s="9" t="s">
        <v>55</v>
      </c>
      <c r="F12" s="8" t="s">
        <v>66</v>
      </c>
      <c r="G12" s="9" t="s">
        <v>67</v>
      </c>
      <c r="H12" s="8" t="str">
        <f>"000172"</f>
        <v>000172</v>
      </c>
      <c r="I12" s="7">
        <v>43122</v>
      </c>
      <c r="J12" s="8" t="str">
        <f>"000116"</f>
        <v>000116</v>
      </c>
      <c r="K12" s="7">
        <v>43551</v>
      </c>
      <c r="L12" s="8" t="str">
        <f>"000288"</f>
        <v>000288</v>
      </c>
      <c r="M12" s="7">
        <v>43552</v>
      </c>
      <c r="N12" s="8">
        <v>17</v>
      </c>
      <c r="O12" s="8" t="str">
        <f>"000908"</f>
        <v>000908</v>
      </c>
      <c r="P12" s="7">
        <v>43578</v>
      </c>
      <c r="Q12" s="10">
        <v>0.16320000000000001</v>
      </c>
      <c r="R12" s="10">
        <v>2.4500000000000001E-2</v>
      </c>
      <c r="S12" s="10">
        <v>0.13869999999999999</v>
      </c>
      <c r="T12" s="8">
        <v>40</v>
      </c>
      <c r="U12" s="7">
        <v>43594</v>
      </c>
      <c r="V12" s="8">
        <v>9538136111</v>
      </c>
      <c r="W12" s="9" t="s">
        <v>53</v>
      </c>
      <c r="X12" s="8" t="s">
        <v>35</v>
      </c>
      <c r="Y12" s="9" t="s">
        <v>36</v>
      </c>
      <c r="Z12" s="8" t="s">
        <v>51</v>
      </c>
      <c r="AA12" s="9" t="s">
        <v>52</v>
      </c>
      <c r="AB12" s="10">
        <f t="shared" si="0"/>
        <v>1.6320000000000002E-3</v>
      </c>
    </row>
    <row r="13" spans="1:28" s="4" customFormat="1" ht="13" x14ac:dyDescent="0.3">
      <c r="A13" s="5">
        <v>2272</v>
      </c>
      <c r="B13" s="6" t="s">
        <v>34</v>
      </c>
      <c r="C13" s="7">
        <v>43603</v>
      </c>
      <c r="D13" s="8">
        <v>66</v>
      </c>
      <c r="E13" s="9" t="s">
        <v>55</v>
      </c>
      <c r="F13" s="8" t="s">
        <v>84</v>
      </c>
      <c r="G13" s="9" t="s">
        <v>85</v>
      </c>
      <c r="H13" s="8" t="str">
        <f>"000027"</f>
        <v>000027</v>
      </c>
      <c r="I13" s="7">
        <v>43011</v>
      </c>
      <c r="J13" s="8" t="str">
        <f>"000006"</f>
        <v>000006</v>
      </c>
      <c r="K13" s="7">
        <v>43011</v>
      </c>
      <c r="L13" s="8" t="str">
        <f>"000012"</f>
        <v>000012</v>
      </c>
      <c r="M13" s="7">
        <v>43011</v>
      </c>
      <c r="N13" s="8">
        <v>17</v>
      </c>
      <c r="O13" s="8" t="str">
        <f>"001673"</f>
        <v>001673</v>
      </c>
      <c r="P13" s="7">
        <v>43602</v>
      </c>
      <c r="Q13" s="10">
        <v>4.2828499999999998</v>
      </c>
      <c r="R13" s="10">
        <v>0.24410000000000001</v>
      </c>
      <c r="S13" s="10">
        <v>4.0387500000000003</v>
      </c>
      <c r="T13" s="8">
        <v>50</v>
      </c>
      <c r="U13" s="7">
        <v>43603</v>
      </c>
      <c r="V13" s="8">
        <v>8022975610</v>
      </c>
      <c r="W13" s="9" t="s">
        <v>86</v>
      </c>
      <c r="X13" s="8" t="s">
        <v>32</v>
      </c>
      <c r="Y13" s="9" t="s">
        <v>33</v>
      </c>
      <c r="Z13" s="8" t="s">
        <v>51</v>
      </c>
      <c r="AA13" s="9" t="s">
        <v>52</v>
      </c>
      <c r="AB13" s="10">
        <f t="shared" si="0"/>
        <v>4.2828499999999999E-2</v>
      </c>
    </row>
    <row r="14" spans="1:28" s="4" customFormat="1" ht="13" x14ac:dyDescent="0.3">
      <c r="A14" s="5">
        <v>2273</v>
      </c>
      <c r="B14" s="6" t="s">
        <v>34</v>
      </c>
      <c r="C14" s="7">
        <v>43615</v>
      </c>
      <c r="D14" s="8">
        <v>66</v>
      </c>
      <c r="E14" s="9" t="s">
        <v>55</v>
      </c>
      <c r="F14" s="8" t="s">
        <v>87</v>
      </c>
      <c r="G14" s="9" t="s">
        <v>88</v>
      </c>
      <c r="H14" s="8" t="str">
        <f>"000089"</f>
        <v>000089</v>
      </c>
      <c r="I14" s="7">
        <v>43058</v>
      </c>
      <c r="J14" s="8" t="str">
        <f>"000025"</f>
        <v>000025</v>
      </c>
      <c r="K14" s="7">
        <v>43062</v>
      </c>
      <c r="L14" s="8" t="str">
        <f>"000047"</f>
        <v>000047</v>
      </c>
      <c r="M14" s="7">
        <v>43069</v>
      </c>
      <c r="N14" s="8">
        <v>16</v>
      </c>
      <c r="O14" s="8" t="str">
        <f>"002205"</f>
        <v>002205</v>
      </c>
      <c r="P14" s="7">
        <v>43613</v>
      </c>
      <c r="Q14" s="10">
        <v>4.9489999999999998</v>
      </c>
      <c r="R14" s="10">
        <v>0.36285000000000001</v>
      </c>
      <c r="S14" s="10">
        <v>4.5861499999999999</v>
      </c>
      <c r="T14" s="8">
        <v>65</v>
      </c>
      <c r="U14" s="7">
        <v>43615</v>
      </c>
      <c r="V14" s="8">
        <v>8022975610</v>
      </c>
      <c r="W14" s="9" t="s">
        <v>89</v>
      </c>
      <c r="X14" s="8" t="s">
        <v>32</v>
      </c>
      <c r="Y14" s="9" t="s">
        <v>33</v>
      </c>
      <c r="Z14" s="8" t="s">
        <v>51</v>
      </c>
      <c r="AA14" s="9" t="s">
        <v>52</v>
      </c>
      <c r="AB14" s="10">
        <f t="shared" si="0"/>
        <v>4.9489999999999999E-2</v>
      </c>
    </row>
    <row r="15" spans="1:28" s="4" customFormat="1" ht="13" x14ac:dyDescent="0.3">
      <c r="A15" s="5">
        <v>2274</v>
      </c>
      <c r="B15" s="6" t="s">
        <v>31</v>
      </c>
      <c r="C15" s="7">
        <v>43637</v>
      </c>
      <c r="D15" s="8">
        <v>66</v>
      </c>
      <c r="E15" s="9" t="s">
        <v>55</v>
      </c>
      <c r="F15" s="8" t="s">
        <v>66</v>
      </c>
      <c r="G15" s="9" t="s">
        <v>71</v>
      </c>
      <c r="H15" s="8" t="str">
        <f>"000172"</f>
        <v>000172</v>
      </c>
      <c r="I15" s="7">
        <v>43122</v>
      </c>
      <c r="J15" s="8" t="str">
        <f>"000116"</f>
        <v>000116</v>
      </c>
      <c r="K15" s="7">
        <v>43551</v>
      </c>
      <c r="L15" s="8" t="str">
        <f>"000288"</f>
        <v>000288</v>
      </c>
      <c r="M15" s="7">
        <v>43552</v>
      </c>
      <c r="N15" s="8">
        <v>17</v>
      </c>
      <c r="O15" s="8" t="str">
        <f>"000908"</f>
        <v>000908</v>
      </c>
      <c r="P15" s="7">
        <v>43578</v>
      </c>
      <c r="Q15" s="10">
        <v>5.2767999999999997</v>
      </c>
      <c r="R15" s="10">
        <v>0.79154999999999998</v>
      </c>
      <c r="S15" s="10">
        <v>4.4852499999999997</v>
      </c>
      <c r="T15" s="8">
        <v>91</v>
      </c>
      <c r="U15" s="7">
        <v>43637</v>
      </c>
      <c r="V15" s="8">
        <v>9538136111</v>
      </c>
      <c r="W15" s="9" t="s">
        <v>53</v>
      </c>
      <c r="X15" s="8" t="s">
        <v>35</v>
      </c>
      <c r="Y15" s="9" t="s">
        <v>36</v>
      </c>
      <c r="Z15" s="8" t="s">
        <v>51</v>
      </c>
      <c r="AA15" s="9" t="s">
        <v>52</v>
      </c>
      <c r="AB15" s="10">
        <v>5.2767999999999995E-2</v>
      </c>
    </row>
    <row r="16" spans="1:28" s="4" customFormat="1" ht="13" x14ac:dyDescent="0.3">
      <c r="A16" s="5">
        <v>2275</v>
      </c>
      <c r="B16" s="6" t="s">
        <v>90</v>
      </c>
      <c r="C16" s="7">
        <v>43647</v>
      </c>
      <c r="D16" s="8">
        <v>66</v>
      </c>
      <c r="E16" s="9" t="s">
        <v>55</v>
      </c>
      <c r="F16" s="8" t="s">
        <v>91</v>
      </c>
      <c r="G16" s="11" t="s">
        <v>92</v>
      </c>
      <c r="H16" s="8" t="str">
        <f>"000011"</f>
        <v>000011</v>
      </c>
      <c r="I16" s="7">
        <v>42964</v>
      </c>
      <c r="J16" s="8" t="str">
        <f>"000083"</f>
        <v>000083</v>
      </c>
      <c r="K16" s="7">
        <v>43159</v>
      </c>
      <c r="L16" s="8" t="str">
        <f>"000116"</f>
        <v>000116</v>
      </c>
      <c r="M16" s="7">
        <v>43159</v>
      </c>
      <c r="N16" s="8">
        <v>17</v>
      </c>
      <c r="O16" s="8" t="str">
        <f>"002980"</f>
        <v>002980</v>
      </c>
      <c r="P16" s="7">
        <v>43640</v>
      </c>
      <c r="Q16" s="12">
        <v>11.954050000000001</v>
      </c>
      <c r="R16" s="12">
        <v>0.52644999999999997</v>
      </c>
      <c r="S16" s="12">
        <v>11.4276</v>
      </c>
      <c r="T16" s="8">
        <v>100</v>
      </c>
      <c r="U16" s="7">
        <v>43647</v>
      </c>
      <c r="V16" s="8">
        <v>8022975610</v>
      </c>
      <c r="W16" s="11" t="s">
        <v>93</v>
      </c>
      <c r="X16" s="8" t="s">
        <v>32</v>
      </c>
      <c r="Y16" s="11" t="s">
        <v>33</v>
      </c>
      <c r="Z16" s="8" t="s">
        <v>51</v>
      </c>
      <c r="AA16" s="11" t="s">
        <v>52</v>
      </c>
      <c r="AB16" s="12">
        <f>Q16/100</f>
        <v>0.11954050000000001</v>
      </c>
    </row>
    <row r="17" spans="1:28" s="4" customFormat="1" ht="13" x14ac:dyDescent="0.3">
      <c r="A17" s="5">
        <v>2276</v>
      </c>
      <c r="B17" s="6" t="s">
        <v>90</v>
      </c>
      <c r="C17" s="7">
        <v>43663</v>
      </c>
      <c r="D17" s="8">
        <v>66</v>
      </c>
      <c r="E17" s="9" t="s">
        <v>55</v>
      </c>
      <c r="F17" s="8" t="s">
        <v>94</v>
      </c>
      <c r="G17" s="11" t="s">
        <v>95</v>
      </c>
      <c r="H17" s="8" t="str">
        <f>"000114"</f>
        <v>000114</v>
      </c>
      <c r="I17" s="7">
        <v>43137</v>
      </c>
      <c r="J17" s="8" t="str">
        <f>"000119"</f>
        <v>000119</v>
      </c>
      <c r="K17" s="7">
        <v>43176</v>
      </c>
      <c r="L17" s="8" t="str">
        <f>"000147"</f>
        <v>000147</v>
      </c>
      <c r="M17" s="7">
        <v>43178</v>
      </c>
      <c r="N17" s="8">
        <v>17</v>
      </c>
      <c r="O17" s="8" t="str">
        <f>"003412"</f>
        <v>003412</v>
      </c>
      <c r="P17" s="7">
        <v>43661</v>
      </c>
      <c r="Q17" s="12">
        <v>19.996269999999999</v>
      </c>
      <c r="R17" s="12">
        <v>2.5195699999999999</v>
      </c>
      <c r="S17" s="12">
        <v>17.476700000000001</v>
      </c>
      <c r="T17" s="8">
        <v>113</v>
      </c>
      <c r="U17" s="7">
        <v>43663</v>
      </c>
      <c r="V17" s="8">
        <v>9845273024</v>
      </c>
      <c r="W17" s="11" t="s">
        <v>96</v>
      </c>
      <c r="X17" s="8" t="s">
        <v>49</v>
      </c>
      <c r="Y17" s="11" t="s">
        <v>97</v>
      </c>
      <c r="Z17" s="8" t="s">
        <v>40</v>
      </c>
      <c r="AA17" s="11" t="s">
        <v>41</v>
      </c>
      <c r="AB17" s="12">
        <f>Q17/100</f>
        <v>0.19996269999999999</v>
      </c>
    </row>
    <row r="18" spans="1:28" s="4" customFormat="1" ht="13" x14ac:dyDescent="0.3">
      <c r="A18" s="5">
        <v>2277</v>
      </c>
      <c r="B18" s="6" t="s">
        <v>90</v>
      </c>
      <c r="C18" s="7">
        <v>43668</v>
      </c>
      <c r="D18" s="8">
        <v>66</v>
      </c>
      <c r="E18" s="9" t="s">
        <v>55</v>
      </c>
      <c r="F18" s="8" t="s">
        <v>98</v>
      </c>
      <c r="G18" s="11" t="s">
        <v>99</v>
      </c>
      <c r="H18" s="8" t="str">
        <f>"000340"</f>
        <v>000340</v>
      </c>
      <c r="I18" s="7">
        <v>43490</v>
      </c>
      <c r="J18" s="8" t="str">
        <f>"000096"</f>
        <v>000096</v>
      </c>
      <c r="K18" s="7">
        <v>43493</v>
      </c>
      <c r="L18" s="8" t="str">
        <f>"000263"</f>
        <v>000263</v>
      </c>
      <c r="M18" s="7">
        <v>43502</v>
      </c>
      <c r="N18" s="8">
        <v>17</v>
      </c>
      <c r="O18" s="8" t="str">
        <f>"003731"</f>
        <v>003731</v>
      </c>
      <c r="P18" s="7">
        <v>43664</v>
      </c>
      <c r="Q18" s="12">
        <v>1.4957</v>
      </c>
      <c r="R18" s="12">
        <v>0.15304999999999999</v>
      </c>
      <c r="S18" s="12">
        <v>1.3426499999999999</v>
      </c>
      <c r="T18" s="8">
        <v>119</v>
      </c>
      <c r="U18" s="7">
        <v>43668</v>
      </c>
      <c r="V18" s="8">
        <v>8022975610</v>
      </c>
      <c r="W18" s="11" t="s">
        <v>100</v>
      </c>
      <c r="X18" s="8" t="s">
        <v>38</v>
      </c>
      <c r="Y18" s="11" t="s">
        <v>39</v>
      </c>
      <c r="Z18" s="8" t="s">
        <v>51</v>
      </c>
      <c r="AA18" s="11" t="s">
        <v>52</v>
      </c>
      <c r="AB18" s="12">
        <f>Q18/100</f>
        <v>1.4957E-2</v>
      </c>
    </row>
    <row r="19" spans="1:28" s="4" customFormat="1" ht="13" x14ac:dyDescent="0.3">
      <c r="A19" s="5">
        <v>2278</v>
      </c>
      <c r="B19" s="6" t="s">
        <v>101</v>
      </c>
      <c r="C19" s="7">
        <v>43719</v>
      </c>
      <c r="D19" s="8">
        <v>66</v>
      </c>
      <c r="E19" s="9" t="s">
        <v>55</v>
      </c>
      <c r="F19" s="8" t="s">
        <v>69</v>
      </c>
      <c r="G19" s="11" t="s">
        <v>70</v>
      </c>
      <c r="H19" s="8" t="str">
        <f>"000022"</f>
        <v>000022</v>
      </c>
      <c r="I19" s="7">
        <v>42940</v>
      </c>
      <c r="J19" s="8" t="str">
        <f>"000081"</f>
        <v>000081</v>
      </c>
      <c r="K19" s="7">
        <v>43763</v>
      </c>
      <c r="L19" s="8" t="str">
        <f>"000081"</f>
        <v>000081</v>
      </c>
      <c r="M19" s="7">
        <v>43763</v>
      </c>
      <c r="N19" s="8">
        <v>16</v>
      </c>
      <c r="O19" s="8" t="str">
        <f>"006206"</f>
        <v>006206</v>
      </c>
      <c r="P19" s="7">
        <v>43782</v>
      </c>
      <c r="Q19" s="12">
        <v>6.21495</v>
      </c>
      <c r="R19" s="12">
        <v>0.61438999999999999</v>
      </c>
      <c r="S19" s="12">
        <v>5.6005599999999998</v>
      </c>
      <c r="T19" s="8">
        <v>179</v>
      </c>
      <c r="U19" s="7">
        <v>43719</v>
      </c>
      <c r="V19" s="8">
        <v>9448069096</v>
      </c>
      <c r="W19" s="11" t="s">
        <v>54</v>
      </c>
      <c r="X19" s="8" t="s">
        <v>29</v>
      </c>
      <c r="Y19" s="11" t="s">
        <v>30</v>
      </c>
      <c r="Z19" s="8" t="s">
        <v>40</v>
      </c>
      <c r="AA19" s="11" t="s">
        <v>41</v>
      </c>
      <c r="AB19" s="12">
        <f>Q19/100</f>
        <v>6.2149499999999996E-2</v>
      </c>
    </row>
    <row r="20" spans="1:28" s="4" customFormat="1" ht="13" x14ac:dyDescent="0.3">
      <c r="A20" s="5">
        <v>2279</v>
      </c>
      <c r="B20" s="6" t="s">
        <v>101</v>
      </c>
      <c r="C20" s="7">
        <v>43732</v>
      </c>
      <c r="D20" s="8">
        <v>66</v>
      </c>
      <c r="E20" s="9" t="s">
        <v>55</v>
      </c>
      <c r="F20" s="8" t="s">
        <v>102</v>
      </c>
      <c r="G20" s="11" t="s">
        <v>103</v>
      </c>
      <c r="H20" s="8" t="str">
        <f>"000219"</f>
        <v>000219</v>
      </c>
      <c r="I20" s="7">
        <v>43146</v>
      </c>
      <c r="J20" s="8" t="str">
        <f>"000066"</f>
        <v>000066</v>
      </c>
      <c r="K20" s="7">
        <v>43147</v>
      </c>
      <c r="L20" s="8" t="str">
        <f>"000101"</f>
        <v>000101</v>
      </c>
      <c r="M20" s="7">
        <v>43152</v>
      </c>
      <c r="N20" s="8">
        <v>17</v>
      </c>
      <c r="O20" s="8" t="str">
        <f>"005232"</f>
        <v>005232</v>
      </c>
      <c r="P20" s="7">
        <v>43728</v>
      </c>
      <c r="Q20" s="12">
        <v>5.0739999999999998</v>
      </c>
      <c r="R20" s="12">
        <v>0.27034999999999998</v>
      </c>
      <c r="S20" s="12">
        <v>4.8036500000000002</v>
      </c>
      <c r="T20" s="8">
        <v>199</v>
      </c>
      <c r="U20" s="7">
        <v>43732</v>
      </c>
      <c r="V20" s="8">
        <v>8217594703</v>
      </c>
      <c r="W20" s="11" t="s">
        <v>104</v>
      </c>
      <c r="X20" s="8" t="s">
        <v>32</v>
      </c>
      <c r="Y20" s="11" t="s">
        <v>33</v>
      </c>
      <c r="Z20" s="8" t="s">
        <v>51</v>
      </c>
      <c r="AA20" s="11" t="s">
        <v>52</v>
      </c>
      <c r="AB20" s="12">
        <f>Q20/100</f>
        <v>5.074E-2</v>
      </c>
    </row>
    <row r="21" spans="1:28" s="4" customFormat="1" ht="13" x14ac:dyDescent="0.3">
      <c r="A21" s="5">
        <v>2280</v>
      </c>
      <c r="B21" s="6" t="s">
        <v>105</v>
      </c>
      <c r="C21" s="7">
        <v>43757</v>
      </c>
      <c r="D21" s="5">
        <v>66</v>
      </c>
      <c r="E21" s="9" t="s">
        <v>55</v>
      </c>
      <c r="F21" s="8" t="s">
        <v>106</v>
      </c>
      <c r="G21" s="9" t="s">
        <v>107</v>
      </c>
      <c r="H21" s="8" t="str">
        <f>"000161"</f>
        <v>000161</v>
      </c>
      <c r="I21" s="7">
        <v>43121</v>
      </c>
      <c r="J21" s="8" t="str">
        <f>"000058"</f>
        <v>000058</v>
      </c>
      <c r="K21" s="7">
        <v>43145</v>
      </c>
      <c r="L21" s="8" t="str">
        <f>"000130"</f>
        <v>000130</v>
      </c>
      <c r="M21" s="7">
        <v>43179</v>
      </c>
      <c r="N21" s="8">
        <v>17</v>
      </c>
      <c r="O21" s="8" t="str">
        <f>"005585"</f>
        <v>005585</v>
      </c>
      <c r="P21" s="7">
        <v>43739</v>
      </c>
      <c r="Q21" s="10">
        <v>21.440799999999999</v>
      </c>
      <c r="R21" s="10">
        <v>2.2707999999999999</v>
      </c>
      <c r="S21" s="10">
        <v>19.170000000000002</v>
      </c>
      <c r="T21" s="8">
        <v>13</v>
      </c>
      <c r="U21" s="7">
        <v>43757</v>
      </c>
      <c r="V21" s="8">
        <v>8022975610</v>
      </c>
      <c r="W21" s="9" t="s">
        <v>108</v>
      </c>
      <c r="X21" s="8" t="s">
        <v>32</v>
      </c>
      <c r="Y21" s="9" t="s">
        <v>33</v>
      </c>
      <c r="Z21" s="8" t="s">
        <v>51</v>
      </c>
      <c r="AA21" s="9" t="s">
        <v>52</v>
      </c>
      <c r="AB21" s="10">
        <v>0.21440799999999999</v>
      </c>
    </row>
    <row r="22" spans="1:28" s="4" customFormat="1" ht="13" x14ac:dyDescent="0.3">
      <c r="A22" s="5">
        <v>2281</v>
      </c>
      <c r="B22" s="6" t="s">
        <v>105</v>
      </c>
      <c r="C22" s="7">
        <v>43757</v>
      </c>
      <c r="D22" s="5">
        <v>66</v>
      </c>
      <c r="E22" s="9" t="s">
        <v>55</v>
      </c>
      <c r="F22" s="8" t="s">
        <v>109</v>
      </c>
      <c r="G22" s="9" t="s">
        <v>110</v>
      </c>
      <c r="H22" s="8" t="str">
        <f>"000160"</f>
        <v>000160</v>
      </c>
      <c r="I22" s="7">
        <v>43121</v>
      </c>
      <c r="J22" s="8" t="str">
        <f>"000062"</f>
        <v>000062</v>
      </c>
      <c r="K22" s="7">
        <v>43145</v>
      </c>
      <c r="L22" s="8" t="str">
        <f>"000134"</f>
        <v>000134</v>
      </c>
      <c r="M22" s="7">
        <v>43179</v>
      </c>
      <c r="N22" s="8">
        <v>17</v>
      </c>
      <c r="O22" s="8" t="str">
        <f>"005589"</f>
        <v>005589</v>
      </c>
      <c r="P22" s="7">
        <v>43739</v>
      </c>
      <c r="Q22" s="10">
        <v>22.382999999999999</v>
      </c>
      <c r="R22" s="10">
        <v>2.3976500000000001</v>
      </c>
      <c r="S22" s="10">
        <v>19.98535</v>
      </c>
      <c r="T22" s="8">
        <v>13</v>
      </c>
      <c r="U22" s="7">
        <v>43757</v>
      </c>
      <c r="V22" s="8">
        <v>8022975610</v>
      </c>
      <c r="W22" s="9" t="s">
        <v>111</v>
      </c>
      <c r="X22" s="8" t="s">
        <v>32</v>
      </c>
      <c r="Y22" s="9" t="s">
        <v>33</v>
      </c>
      <c r="Z22" s="8" t="s">
        <v>51</v>
      </c>
      <c r="AA22" s="9" t="s">
        <v>52</v>
      </c>
      <c r="AB22" s="10">
        <v>0.22383</v>
      </c>
    </row>
    <row r="23" spans="1:28" s="4" customFormat="1" ht="13" x14ac:dyDescent="0.3">
      <c r="A23" s="5">
        <v>2282</v>
      </c>
      <c r="B23" s="6" t="s">
        <v>105</v>
      </c>
      <c r="C23" s="7">
        <v>43762</v>
      </c>
      <c r="D23" s="5">
        <v>66</v>
      </c>
      <c r="E23" s="9" t="s">
        <v>55</v>
      </c>
      <c r="F23" s="8" t="s">
        <v>112</v>
      </c>
      <c r="G23" s="9" t="s">
        <v>113</v>
      </c>
      <c r="H23" s="8" t="str">
        <f>"000039"</f>
        <v>000039</v>
      </c>
      <c r="I23" s="7">
        <v>43682</v>
      </c>
      <c r="J23" s="8" t="str">
        <f>"000032"</f>
        <v>000032</v>
      </c>
      <c r="K23" s="7">
        <v>43721</v>
      </c>
      <c r="L23" s="8" t="str">
        <f>"000058"</f>
        <v>000058</v>
      </c>
      <c r="M23" s="7">
        <v>43724</v>
      </c>
      <c r="N23" s="8">
        <v>18</v>
      </c>
      <c r="O23" s="8" t="str">
        <f>"005898"</f>
        <v>005898</v>
      </c>
      <c r="P23" s="7">
        <v>43761</v>
      </c>
      <c r="Q23" s="10">
        <v>19.976400000000002</v>
      </c>
      <c r="R23" s="10">
        <v>2.2464</v>
      </c>
      <c r="S23" s="10">
        <v>17.73</v>
      </c>
      <c r="T23" s="8">
        <v>13</v>
      </c>
      <c r="U23" s="7">
        <v>43762</v>
      </c>
      <c r="V23" s="8">
        <v>8022975610</v>
      </c>
      <c r="W23" s="9" t="s">
        <v>100</v>
      </c>
      <c r="X23" s="8" t="s">
        <v>114</v>
      </c>
      <c r="Y23" s="9" t="s">
        <v>115</v>
      </c>
      <c r="Z23" s="8" t="s">
        <v>51</v>
      </c>
      <c r="AA23" s="9" t="s">
        <v>52</v>
      </c>
      <c r="AB23" s="10">
        <v>0.19976400000000002</v>
      </c>
    </row>
    <row r="24" spans="1:28" s="4" customFormat="1" ht="13" x14ac:dyDescent="0.3">
      <c r="A24" s="5">
        <v>2283</v>
      </c>
      <c r="B24" s="6" t="s">
        <v>105</v>
      </c>
      <c r="C24" s="7">
        <v>43762</v>
      </c>
      <c r="D24" s="5">
        <v>66</v>
      </c>
      <c r="E24" s="9" t="s">
        <v>55</v>
      </c>
      <c r="F24" s="8" t="s">
        <v>116</v>
      </c>
      <c r="G24" s="9" t="s">
        <v>117</v>
      </c>
      <c r="H24" s="8" t="str">
        <f>"000038"</f>
        <v>000038</v>
      </c>
      <c r="I24" s="7">
        <v>43682</v>
      </c>
      <c r="J24" s="8" t="str">
        <f>"000033"</f>
        <v>000033</v>
      </c>
      <c r="K24" s="7">
        <v>43721</v>
      </c>
      <c r="L24" s="8" t="str">
        <f>"000057"</f>
        <v>000057</v>
      </c>
      <c r="M24" s="7">
        <v>43724</v>
      </c>
      <c r="N24" s="8">
        <v>18</v>
      </c>
      <c r="O24" s="8" t="str">
        <f>"005899"</f>
        <v>005899</v>
      </c>
      <c r="P24" s="7">
        <v>43761</v>
      </c>
      <c r="Q24" s="10">
        <v>23.7546</v>
      </c>
      <c r="R24" s="10">
        <v>2.6843499999999998</v>
      </c>
      <c r="S24" s="10">
        <v>21.070250000000001</v>
      </c>
      <c r="T24" s="8">
        <v>13</v>
      </c>
      <c r="U24" s="7">
        <v>43762</v>
      </c>
      <c r="V24" s="8">
        <v>8022975610</v>
      </c>
      <c r="W24" s="9" t="s">
        <v>74</v>
      </c>
      <c r="X24" s="8" t="s">
        <v>114</v>
      </c>
      <c r="Y24" s="9" t="s">
        <v>115</v>
      </c>
      <c r="Z24" s="8" t="s">
        <v>51</v>
      </c>
      <c r="AA24" s="9" t="s">
        <v>52</v>
      </c>
      <c r="AB24" s="10">
        <v>0.23754600000000001</v>
      </c>
    </row>
    <row r="25" spans="1:28" s="4" customFormat="1" ht="13" x14ac:dyDescent="0.3">
      <c r="A25" s="5">
        <v>2284</v>
      </c>
      <c r="B25" s="6" t="s">
        <v>118</v>
      </c>
      <c r="C25" s="7">
        <v>43789</v>
      </c>
      <c r="D25" s="5">
        <v>66</v>
      </c>
      <c r="E25" s="9" t="s">
        <v>55</v>
      </c>
      <c r="F25" s="8" t="s">
        <v>69</v>
      </c>
      <c r="G25" s="9" t="s">
        <v>70</v>
      </c>
      <c r="H25" s="8" t="str">
        <f>"000022"</f>
        <v>000022</v>
      </c>
      <c r="I25" s="7">
        <v>42940</v>
      </c>
      <c r="J25" s="8" t="str">
        <f>"000081"</f>
        <v>000081</v>
      </c>
      <c r="K25" s="7">
        <v>43763</v>
      </c>
      <c r="L25" s="8" t="str">
        <f>"000081"</f>
        <v>000081</v>
      </c>
      <c r="M25" s="7">
        <v>43763</v>
      </c>
      <c r="N25" s="8">
        <v>16</v>
      </c>
      <c r="O25" s="8" t="str">
        <f>"006206"</f>
        <v>006206</v>
      </c>
      <c r="P25" s="7">
        <v>43782</v>
      </c>
      <c r="Q25" s="10">
        <v>3.65815</v>
      </c>
      <c r="R25" s="10">
        <v>0.36163000000000001</v>
      </c>
      <c r="S25" s="10">
        <v>3.2965200000000001</v>
      </c>
      <c r="T25" s="8">
        <v>13</v>
      </c>
      <c r="U25" s="7">
        <v>43789</v>
      </c>
      <c r="V25" s="8">
        <v>9448069096</v>
      </c>
      <c r="W25" s="9" t="s">
        <v>54</v>
      </c>
      <c r="X25" s="8" t="s">
        <v>29</v>
      </c>
      <c r="Y25" s="9" t="s">
        <v>30</v>
      </c>
      <c r="Z25" s="8" t="s">
        <v>40</v>
      </c>
      <c r="AA25" s="9" t="s">
        <v>41</v>
      </c>
      <c r="AB25" s="10">
        <v>3.6581500000000003E-2</v>
      </c>
    </row>
    <row r="26" spans="1:28" s="4" customFormat="1" ht="13" x14ac:dyDescent="0.3">
      <c r="A26" s="5">
        <v>2285</v>
      </c>
      <c r="B26" s="6" t="s">
        <v>118</v>
      </c>
      <c r="C26" s="7">
        <v>43795</v>
      </c>
      <c r="D26" s="5">
        <v>66</v>
      </c>
      <c r="E26" s="9" t="s">
        <v>55</v>
      </c>
      <c r="F26" s="8" t="s">
        <v>119</v>
      </c>
      <c r="G26" s="9" t="s">
        <v>120</v>
      </c>
      <c r="H26" s="8" t="str">
        <f>"000003"</f>
        <v>000003</v>
      </c>
      <c r="I26" s="7">
        <v>43110</v>
      </c>
      <c r="J26" s="8" t="str">
        <f>"000013"</f>
        <v>000013</v>
      </c>
      <c r="K26" s="7">
        <v>43258</v>
      </c>
      <c r="L26" s="8" t="str">
        <f>"000018"</f>
        <v>000018</v>
      </c>
      <c r="M26" s="7">
        <v>43259</v>
      </c>
      <c r="N26" s="8">
        <v>17</v>
      </c>
      <c r="O26" s="8" t="str">
        <f>"006240"</f>
        <v>006240</v>
      </c>
      <c r="P26" s="7">
        <v>43783</v>
      </c>
      <c r="Q26" s="10">
        <v>19.98658</v>
      </c>
      <c r="R26" s="10">
        <v>2.4336000000000002</v>
      </c>
      <c r="S26" s="10">
        <v>17.552980000000002</v>
      </c>
      <c r="T26" s="8">
        <v>13</v>
      </c>
      <c r="U26" s="7">
        <v>43795</v>
      </c>
      <c r="V26" s="8">
        <v>9844056544</v>
      </c>
      <c r="W26" s="9" t="s">
        <v>42</v>
      </c>
      <c r="X26" s="8" t="s">
        <v>62</v>
      </c>
      <c r="Y26" s="9" t="s">
        <v>63</v>
      </c>
      <c r="Z26" s="8" t="s">
        <v>43</v>
      </c>
      <c r="AA26" s="9" t="s">
        <v>44</v>
      </c>
      <c r="AB26" s="10">
        <v>0.19986580000000001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2020-01-28T11:54:08Z</dcterms:modified>
</cp:coreProperties>
</file>