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<sst xmlns="http://schemas.openxmlformats.org/spreadsheetml/2006/main" count="262" uniqueCount="93">
  <si>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</si>
  <si>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</si>
  <si>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</si>
  <si>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</si>
  <si>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</si>
  <si>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</si>
  <si>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</si>
  <si>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</si>
  <si>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</si>
  <si>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</si>
  <si>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</si>
  <si>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</si>
  <si>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</si>
  <si>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</si>
  <si>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</si>
  <si>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</si>
  <si>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</si>
  <si>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</si>
  <si>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</si>
  <si>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</si>
  <si>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</si>
  <si>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</si>
  <si>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</si>
  <si>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</si>
  <si>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</si>
  <si>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</si>
  <si>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</si>
  <si>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</si>
  <si>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</si>
  <si>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</si>
  <si>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</si>
  <si>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</si>
  <si>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</si>
  <si>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</si>
  <si>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</si>
  <si>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ddo009</t>
  </si>
  <si>
    <t xml:space="preserve"> Executive Engineer (Electrical) Rajarajeshwari Nagar Zone</t>
  </si>
  <si>
    <t>KRIDL</t>
  </si>
  <si>
    <t>P3110</t>
  </si>
  <si>
    <t>14th Finance Commission Grant Works</t>
  </si>
  <si>
    <t>M/s Green Energy Technologies</t>
  </si>
  <si>
    <t>P3290</t>
  </si>
  <si>
    <t>14th Finance Commission Works - Providing Street Lights and Maintenance</t>
  </si>
  <si>
    <t>Laggere</t>
  </si>
  <si>
    <t>069-16-000001</t>
  </si>
  <si>
    <t>Operation and Maintenance of Street Light System in Ward No.69-Laggere(P-Vidhanasoudha lay out) Package R12 of RajarajeshwariNagar Zone.</t>
  </si>
  <si>
    <t>M/S Kusuma Electricals Prop:JAYARAM</t>
  </si>
  <si>
    <t>069-16-000002</t>
  </si>
  <si>
    <t>Operation and Maintenance of Street Light System in Ward No.69-Laggere(P-Muneshwaranagara) Package R13 of RajarajeshwariNagar Zone.</t>
  </si>
  <si>
    <t>M/S Kusuma Electricals Prop:Jayaram,</t>
  </si>
  <si>
    <t>069-16-000003</t>
  </si>
  <si>
    <t>Operation and Maintenance of Street Light System in Ward No.69-Laggere(P-Rajeev gandhi nagar) Package R14 of RajarajeshwariNagar Zone.</t>
  </si>
  <si>
    <t>069-17-000030</t>
  </si>
  <si>
    <t>Providing CC Camera at Garbage Block Spots in ward no 69</t>
  </si>
  <si>
    <t>ddo011</t>
  </si>
  <si>
    <t xml:space="preserve"> Assistant Executive Engineer Laggere Sub Division Rajarajeshwari Nagar Zone</t>
  </si>
  <si>
    <t>069-18-000009</t>
  </si>
  <si>
    <t>Providing Street LIghts and maintenance Laggere ward 69</t>
  </si>
  <si>
    <t>069-17-000003</t>
  </si>
  <si>
    <t>Removal of Debries and Desilting of Drain in Ward No 69 Laggere in Laggere Sub Division</t>
  </si>
  <si>
    <t>Sri, Rudregowda,</t>
  </si>
  <si>
    <t>069-17-000031</t>
  </si>
  <si>
    <t>Engagement of Gangman and Hiring of Tractor Tippers for cleaning and Maintenance of road side drains and other cleaning works in works in ward no 69</t>
  </si>
  <si>
    <t>Raghunatha BP</t>
  </si>
  <si>
    <t>July</t>
  </si>
  <si>
    <t>069-18-000006</t>
  </si>
  <si>
    <t>Providing drinking water pipeline in Laggere ward no 69</t>
  </si>
  <si>
    <t>The Technical Manager</t>
  </si>
  <si>
    <t>P3293</t>
  </si>
  <si>
    <t>14th Finance Commission Works - Drinking Water</t>
  </si>
  <si>
    <t>069-17-000021</t>
  </si>
  <si>
    <t>Preparation of Detailed Project Report for the work of Providing Special Repairs and Restoration Works To Old Dilapilated Houses (Each Block 12 Du.s G 1 Structure) (Type-II Block No.69 To 73) In Thyaginagara, Laggere Sy.No.11 In Rajarajeshwarinagara Constituency.</t>
  </si>
  <si>
    <t>The Technical Manager (KRIDL),</t>
  </si>
  <si>
    <t>P3158</t>
  </si>
  <si>
    <t>SIP Infrastructure Project works</t>
  </si>
  <si>
    <t>ddo477</t>
  </si>
  <si>
    <t xml:space="preserve"> Assistant Executive Engineer Goruguntapalya Sub Division Rajarajeshwari Nagar Zone</t>
  </si>
  <si>
    <t>069-17-000020</t>
  </si>
  <si>
    <t>Preparation of Detailed Project Report for the work of Providing Special Repairs and Restoration Works To Old Dilapilated Houses (Each Block 12 Du.s G 1 Structure) (Type-II Block No.64 To 68) In Thyaginagara, Laggere Sy.No.11 In Rajarajeshwarinagara Constituency.</t>
  </si>
  <si>
    <t>069-17-000022</t>
  </si>
  <si>
    <t>Preparation of Detailed Project Report for the work of Providing Special Repairs and Restoration Works To Old Dilapilated Houses (Each Block 12 Du.s G 1 Structure) (Type-II Block No.74 To 78) In Thyaginagara, Laggere Sy.No.11 In Rajarajeshwarinagara Constituency.</t>
  </si>
  <si>
    <t>069-17-000023</t>
  </si>
  <si>
    <t>Preparation od Detailed Project Report for the work of Providing Special Repairs and Restoration Works To Old Dilapilated Houses (Each Block 12 Du.s G 1 Structure) (Type-II Block No.79 To 83) In Thyaginagara, Laggere Sy.No.11 In Rajarajeshwarinagara Constituency.</t>
  </si>
  <si>
    <t>September</t>
  </si>
  <si>
    <t>069-19-000052</t>
  </si>
  <si>
    <t>Providing Street lights and other Electrical works in ward no 69</t>
  </si>
  <si>
    <t>PM Channegowda, Prop. Sri Lakshminarasimha Electricals</t>
  </si>
  <si>
    <t>October</t>
  </si>
  <si>
    <t>069-18-000011</t>
  </si>
  <si>
    <t>Improvements to Drains and Roads at Suggappa Badavane In Laggere Ward No 69</t>
  </si>
  <si>
    <t>P1878</t>
  </si>
  <si>
    <t>18per - Works (Bhagyajyothi, Sooru / Neeru Yojane and General) (54 Lakhs / New Wards)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</si>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</sst>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D3" sqref="D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2412</v>
      </c>
      <c r="B2" s="6" t="s">
        <v>28</v>
      </c>
      <c r="C2" s="7">
        <v>43575</v>
      </c>
      <c r="D2" s="8">
        <v>69</v>
      </c>
      <c r="E2" s="9" t="s">
        <v>43</v>
      </c>
      <c r="F2" s="8" t="s">
        <v>44</v>
      </c>
      <c r="G2" s="9" t="s">
        <v>45</v>
      </c>
      <c r="H2" s="8" t="str">
        <f>"000034"</f>
        <v>000034</v>
      </c>
      <c r="I2" s="7">
        <v>42794</v>
      </c>
      <c r="J2" s="8" t="str">
        <f>"000117"</f>
        <v>000117</v>
      </c>
      <c r="K2" s="7">
        <v>43476</v>
      </c>
      <c r="L2" s="8" t="str">
        <f>"000118"</f>
        <v>000118</v>
      </c>
      <c r="M2" s="7">
        <v>43476</v>
      </c>
      <c r="N2" s="8">
        <v>16</v>
      </c>
      <c r="O2" s="8" t="str">
        <f>"000619"</f>
        <v>000619</v>
      </c>
      <c r="P2" s="7">
        <v>43570</v>
      </c>
      <c r="Q2" s="10">
        <v>4.0615399999999999</v>
      </c>
      <c r="R2" s="10">
        <v>0.36776999999999999</v>
      </c>
      <c r="S2" s="10">
        <v>3.6937700000000002</v>
      </c>
      <c r="T2" s="8">
        <v>20</v>
      </c>
      <c r="U2" s="7">
        <v>43575</v>
      </c>
      <c r="V2" s="8">
        <v>9448370460</v>
      </c>
      <c r="W2" s="9" t="s">
        <v>46</v>
      </c>
      <c r="X2" s="8" t="s">
        <v>29</v>
      </c>
      <c r="Y2" s="9" t="s">
        <v>30</v>
      </c>
      <c r="Z2" s="8" t="s">
        <v>35</v>
      </c>
      <c r="AA2" s="9" t="s">
        <v>36</v>
      </c>
      <c r="AB2" s="10">
        <f t="shared" ref="AB2:AB9" si="0">Q2/100</f>
        <v>4.0615399999999996E-2</v>
      </c>
    </row>
    <row r="3" spans="1:28" s="4" customFormat="1" ht="13" x14ac:dyDescent="0.3">
      <c r="A3" s="5">
        <v>2413</v>
      </c>
      <c r="B3" s="6" t="s">
        <v>28</v>
      </c>
      <c r="C3" s="7">
        <v>43575</v>
      </c>
      <c r="D3" s="8">
        <v>69</v>
      </c>
      <c r="E3" s="9" t="s">
        <v>43</v>
      </c>
      <c r="F3" s="8" t="s">
        <v>47</v>
      </c>
      <c r="G3" s="9" t="s">
        <v>48</v>
      </c>
      <c r="H3" s="8" t="str">
        <f>"000031"</f>
        <v>000031</v>
      </c>
      <c r="I3" s="7">
        <v>42794</v>
      </c>
      <c r="J3" s="8" t="str">
        <f>"000120"</f>
        <v>000120</v>
      </c>
      <c r="K3" s="7">
        <v>43476</v>
      </c>
      <c r="L3" s="8" t="str">
        <f>"000121"</f>
        <v>000121</v>
      </c>
      <c r="M3" s="7">
        <v>43476</v>
      </c>
      <c r="N3" s="8">
        <v>16</v>
      </c>
      <c r="O3" s="8" t="str">
        <f>"000623"</f>
        <v>000623</v>
      </c>
      <c r="P3" s="7">
        <v>43570</v>
      </c>
      <c r="Q3" s="10">
        <v>3.9092899999999999</v>
      </c>
      <c r="R3" s="10">
        <v>0.35849999999999999</v>
      </c>
      <c r="S3" s="10">
        <v>3.5507900000000001</v>
      </c>
      <c r="T3" s="8">
        <v>20</v>
      </c>
      <c r="U3" s="7">
        <v>43575</v>
      </c>
      <c r="V3" s="8">
        <v>9448370460</v>
      </c>
      <c r="W3" s="9" t="s">
        <v>49</v>
      </c>
      <c r="X3" s="8" t="s">
        <v>29</v>
      </c>
      <c r="Y3" s="9" t="s">
        <v>30</v>
      </c>
      <c r="Z3" s="8" t="s">
        <v>35</v>
      </c>
      <c r="AA3" s="9" t="s">
        <v>36</v>
      </c>
      <c r="AB3" s="10">
        <f t="shared" si="0"/>
        <v>3.90929E-2</v>
      </c>
    </row>
    <row r="4" spans="1:28" s="4" customFormat="1" ht="13" x14ac:dyDescent="0.3">
      <c r="A4" s="5">
        <v>2414</v>
      </c>
      <c r="B4" s="6" t="s">
        <v>28</v>
      </c>
      <c r="C4" s="7">
        <v>43575</v>
      </c>
      <c r="D4" s="8">
        <v>69</v>
      </c>
      <c r="E4" s="9" t="s">
        <v>43</v>
      </c>
      <c r="F4" s="8" t="s">
        <v>50</v>
      </c>
      <c r="G4" s="9" t="s">
        <v>51</v>
      </c>
      <c r="H4" s="8" t="str">
        <f>"000032"</f>
        <v>000032</v>
      </c>
      <c r="I4" s="7">
        <v>42794</v>
      </c>
      <c r="J4" s="8" t="str">
        <f>"000116"</f>
        <v>000116</v>
      </c>
      <c r="K4" s="7">
        <v>43476</v>
      </c>
      <c r="L4" s="8" t="str">
        <f>"000117"</f>
        <v>000117</v>
      </c>
      <c r="M4" s="7">
        <v>43476</v>
      </c>
      <c r="N4" s="8">
        <v>16</v>
      </c>
      <c r="O4" s="8" t="str">
        <f>"000616"</f>
        <v>000616</v>
      </c>
      <c r="P4" s="7">
        <v>43570</v>
      </c>
      <c r="Q4" s="10">
        <v>3.2463600000000001</v>
      </c>
      <c r="R4" s="10">
        <v>0.31802000000000002</v>
      </c>
      <c r="S4" s="10">
        <v>2.9283399999999999</v>
      </c>
      <c r="T4" s="8">
        <v>20</v>
      </c>
      <c r="U4" s="7">
        <v>43575</v>
      </c>
      <c r="V4" s="8">
        <v>9448370460</v>
      </c>
      <c r="W4" s="9" t="s">
        <v>46</v>
      </c>
      <c r="X4" s="8" t="s">
        <v>29</v>
      </c>
      <c r="Y4" s="9" t="s">
        <v>30</v>
      </c>
      <c r="Z4" s="8" t="s">
        <v>35</v>
      </c>
      <c r="AA4" s="9" t="s">
        <v>36</v>
      </c>
      <c r="AB4" s="10">
        <f t="shared" si="0"/>
        <v>3.2463600000000002E-2</v>
      </c>
    </row>
    <row r="5" spans="1:28" s="4" customFormat="1" ht="13" x14ac:dyDescent="0.3">
      <c r="A5" s="5">
        <v>2415</v>
      </c>
      <c r="B5" s="6" t="s">
        <v>28</v>
      </c>
      <c r="C5" s="7">
        <v>43575</v>
      </c>
      <c r="D5" s="8">
        <v>69</v>
      </c>
      <c r="E5" s="9" t="s">
        <v>43</v>
      </c>
      <c r="F5" s="8" t="s">
        <v>50</v>
      </c>
      <c r="G5" s="9" t="s">
        <v>51</v>
      </c>
      <c r="H5" s="8" t="str">
        <f>"000032"</f>
        <v>000032</v>
      </c>
      <c r="I5" s="7">
        <v>42794</v>
      </c>
      <c r="J5" s="8" t="str">
        <f>"000116"</f>
        <v>000116</v>
      </c>
      <c r="K5" s="7">
        <v>43476</v>
      </c>
      <c r="L5" s="8" t="str">
        <f>"000117"</f>
        <v>000117</v>
      </c>
      <c r="M5" s="7">
        <v>43476</v>
      </c>
      <c r="N5" s="8">
        <v>16</v>
      </c>
      <c r="O5" s="8" t="str">
        <f>"000616"</f>
        <v>000616</v>
      </c>
      <c r="P5" s="7">
        <v>43570</v>
      </c>
      <c r="Q5" s="10">
        <v>2.1642399999999999</v>
      </c>
      <c r="R5" s="10">
        <v>0.32022</v>
      </c>
      <c r="S5" s="10">
        <v>1.84402</v>
      </c>
      <c r="T5" s="8">
        <v>20</v>
      </c>
      <c r="U5" s="7">
        <v>43575</v>
      </c>
      <c r="V5" s="8">
        <v>9448370460</v>
      </c>
      <c r="W5" s="9" t="s">
        <v>46</v>
      </c>
      <c r="X5" s="8" t="s">
        <v>29</v>
      </c>
      <c r="Y5" s="9" t="s">
        <v>30</v>
      </c>
      <c r="Z5" s="8" t="s">
        <v>35</v>
      </c>
      <c r="AA5" s="9" t="s">
        <v>36</v>
      </c>
      <c r="AB5" s="10">
        <f t="shared" si="0"/>
        <v>2.1642399999999999E-2</v>
      </c>
    </row>
    <row r="6" spans="1:28" s="4" customFormat="1" ht="13" x14ac:dyDescent="0.3">
      <c r="A6" s="5">
        <v>2416</v>
      </c>
      <c r="B6" s="6" t="s">
        <v>28</v>
      </c>
      <c r="C6" s="7">
        <v>43575</v>
      </c>
      <c r="D6" s="8">
        <v>69</v>
      </c>
      <c r="E6" s="9" t="s">
        <v>43</v>
      </c>
      <c r="F6" s="8" t="s">
        <v>44</v>
      </c>
      <c r="G6" s="9" t="s">
        <v>45</v>
      </c>
      <c r="H6" s="8" t="str">
        <f>"000034"</f>
        <v>000034</v>
      </c>
      <c r="I6" s="7">
        <v>42794</v>
      </c>
      <c r="J6" s="8" t="str">
        <f>"000117"</f>
        <v>000117</v>
      </c>
      <c r="K6" s="7">
        <v>43476</v>
      </c>
      <c r="L6" s="8" t="str">
        <f>"000118"</f>
        <v>000118</v>
      </c>
      <c r="M6" s="7">
        <v>43476</v>
      </c>
      <c r="N6" s="8">
        <v>16</v>
      </c>
      <c r="O6" s="8" t="str">
        <f>"000619"</f>
        <v>000619</v>
      </c>
      <c r="P6" s="7">
        <v>43570</v>
      </c>
      <c r="Q6" s="10">
        <v>2.7077</v>
      </c>
      <c r="R6" s="10">
        <v>0.38056000000000001</v>
      </c>
      <c r="S6" s="10">
        <v>2.32714</v>
      </c>
      <c r="T6" s="8">
        <v>20</v>
      </c>
      <c r="U6" s="7">
        <v>43575</v>
      </c>
      <c r="V6" s="8">
        <v>9448370460</v>
      </c>
      <c r="W6" s="9" t="s">
        <v>46</v>
      </c>
      <c r="X6" s="8" t="s">
        <v>29</v>
      </c>
      <c r="Y6" s="9" t="s">
        <v>30</v>
      </c>
      <c r="Z6" s="8" t="s">
        <v>35</v>
      </c>
      <c r="AA6" s="9" t="s">
        <v>36</v>
      </c>
      <c r="AB6" s="10">
        <f t="shared" si="0"/>
        <v>2.7077E-2</v>
      </c>
    </row>
    <row r="7" spans="1:28" s="4" customFormat="1" ht="13" x14ac:dyDescent="0.3">
      <c r="A7" s="5">
        <v>2417</v>
      </c>
      <c r="B7" s="6" t="s">
        <v>28</v>
      </c>
      <c r="C7" s="7">
        <v>43575</v>
      </c>
      <c r="D7" s="8">
        <v>69</v>
      </c>
      <c r="E7" s="9" t="s">
        <v>43</v>
      </c>
      <c r="F7" s="8" t="s">
        <v>47</v>
      </c>
      <c r="G7" s="9" t="s">
        <v>48</v>
      </c>
      <c r="H7" s="8" t="str">
        <f>"000031"</f>
        <v>000031</v>
      </c>
      <c r="I7" s="7">
        <v>42794</v>
      </c>
      <c r="J7" s="8" t="str">
        <f>"000120"</f>
        <v>000120</v>
      </c>
      <c r="K7" s="7">
        <v>43476</v>
      </c>
      <c r="L7" s="8" t="str">
        <f>"000121"</f>
        <v>000121</v>
      </c>
      <c r="M7" s="7">
        <v>43476</v>
      </c>
      <c r="N7" s="8">
        <v>16</v>
      </c>
      <c r="O7" s="8" t="str">
        <f>"000623"</f>
        <v>000623</v>
      </c>
      <c r="P7" s="7">
        <v>43570</v>
      </c>
      <c r="Q7" s="10">
        <v>2.6061999999999999</v>
      </c>
      <c r="R7" s="10">
        <v>0.36929000000000001</v>
      </c>
      <c r="S7" s="10">
        <v>2.23691</v>
      </c>
      <c r="T7" s="8">
        <v>20</v>
      </c>
      <c r="U7" s="7">
        <v>43575</v>
      </c>
      <c r="V7" s="8">
        <v>9448370460</v>
      </c>
      <c r="W7" s="9" t="s">
        <v>49</v>
      </c>
      <c r="X7" s="8" t="s">
        <v>29</v>
      </c>
      <c r="Y7" s="9" t="s">
        <v>30</v>
      </c>
      <c r="Z7" s="8" t="s">
        <v>35</v>
      </c>
      <c r="AA7" s="9" t="s">
        <v>36</v>
      </c>
      <c r="AB7" s="10">
        <f t="shared" si="0"/>
        <v>2.6061999999999998E-2</v>
      </c>
    </row>
    <row r="8" spans="1:28" s="4" customFormat="1" ht="13" x14ac:dyDescent="0.3">
      <c r="A8" s="5">
        <v>2418</v>
      </c>
      <c r="B8" s="6" t="s">
        <v>34</v>
      </c>
      <c r="C8" s="7">
        <v>43602</v>
      </c>
      <c r="D8" s="8">
        <v>69</v>
      </c>
      <c r="E8" s="9" t="s">
        <v>43</v>
      </c>
      <c r="F8" s="8" t="s">
        <v>58</v>
      </c>
      <c r="G8" s="9" t="s">
        <v>59</v>
      </c>
      <c r="H8" s="8" t="str">
        <f>"000060"</f>
        <v>000060</v>
      </c>
      <c r="I8" s="7">
        <v>42905</v>
      </c>
      <c r="J8" s="8" t="str">
        <f>"000006"</f>
        <v>000006</v>
      </c>
      <c r="K8" s="7">
        <v>42990</v>
      </c>
      <c r="L8" s="8" t="str">
        <f>"000030"</f>
        <v>000030</v>
      </c>
      <c r="M8" s="7">
        <v>42990</v>
      </c>
      <c r="N8" s="8">
        <v>17</v>
      </c>
      <c r="O8" s="8" t="str">
        <f>"001480"</f>
        <v>001480</v>
      </c>
      <c r="P8" s="7">
        <v>43599</v>
      </c>
      <c r="Q8" s="10">
        <v>14.84712</v>
      </c>
      <c r="R8" s="10">
        <v>1.51109</v>
      </c>
      <c r="S8" s="10">
        <v>13.336029999999999</v>
      </c>
      <c r="T8" s="8">
        <v>49</v>
      </c>
      <c r="U8" s="7">
        <v>43602</v>
      </c>
      <c r="V8" s="8">
        <v>9740044360</v>
      </c>
      <c r="W8" s="9" t="s">
        <v>60</v>
      </c>
      <c r="X8" s="8" t="s">
        <v>32</v>
      </c>
      <c r="Y8" s="9" t="s">
        <v>33</v>
      </c>
      <c r="Z8" s="8" t="s">
        <v>54</v>
      </c>
      <c r="AA8" s="9" t="s">
        <v>55</v>
      </c>
      <c r="AB8" s="10">
        <f t="shared" si="0"/>
        <v>0.1484712</v>
      </c>
    </row>
    <row r="9" spans="1:28" s="4" customFormat="1" ht="13" x14ac:dyDescent="0.3">
      <c r="A9" s="5">
        <v>2419</v>
      </c>
      <c r="B9" s="6" t="s">
        <v>34</v>
      </c>
      <c r="C9" s="7">
        <v>43610</v>
      </c>
      <c r="D9" s="8">
        <v>69</v>
      </c>
      <c r="E9" s="9" t="s">
        <v>43</v>
      </c>
      <c r="F9" s="8" t="s">
        <v>61</v>
      </c>
      <c r="G9" s="9" t="s">
        <v>62</v>
      </c>
      <c r="H9" s="8" t="str">
        <f>"000009"</f>
        <v>000009</v>
      </c>
      <c r="I9" s="7">
        <v>43313</v>
      </c>
      <c r="J9" s="8" t="str">
        <f>"000018"</f>
        <v>000018</v>
      </c>
      <c r="K9" s="7">
        <v>43539</v>
      </c>
      <c r="L9" s="8" t="str">
        <f>"000123"</f>
        <v>000123</v>
      </c>
      <c r="M9" s="7">
        <v>43539</v>
      </c>
      <c r="N9" s="8">
        <v>17</v>
      </c>
      <c r="O9" s="8" t="str">
        <f>"001857"</f>
        <v>001857</v>
      </c>
      <c r="P9" s="7">
        <v>43606</v>
      </c>
      <c r="Q9" s="10">
        <v>11.9618</v>
      </c>
      <c r="R9" s="10">
        <v>0.84930000000000005</v>
      </c>
      <c r="S9" s="10">
        <v>11.112500000000001</v>
      </c>
      <c r="T9" s="8">
        <v>58</v>
      </c>
      <c r="U9" s="7">
        <v>43610</v>
      </c>
      <c r="V9" s="8">
        <v>9880572993</v>
      </c>
      <c r="W9" s="9" t="s">
        <v>63</v>
      </c>
      <c r="X9" s="8" t="s">
        <v>38</v>
      </c>
      <c r="Y9" s="9" t="s">
        <v>39</v>
      </c>
      <c r="Z9" s="8" t="s">
        <v>54</v>
      </c>
      <c r="AA9" s="9" t="s">
        <v>55</v>
      </c>
      <c r="AB9" s="10">
        <f t="shared" si="0"/>
        <v>0.119618</v>
      </c>
    </row>
    <row r="10" spans="1:28" s="4" customFormat="1" ht="13" x14ac:dyDescent="0.3">
      <c r="A10" s="5">
        <v>2420</v>
      </c>
      <c r="B10" s="6" t="s">
        <v>31</v>
      </c>
      <c r="C10" s="7">
        <v>43623</v>
      </c>
      <c r="D10" s="8">
        <v>69</v>
      </c>
      <c r="E10" s="9" t="s">
        <v>43</v>
      </c>
      <c r="F10" s="8" t="s">
        <v>44</v>
      </c>
      <c r="G10" s="9" t="s">
        <v>45</v>
      </c>
      <c r="H10" s="8" t="str">
        <f>"000034"</f>
        <v>000034</v>
      </c>
      <c r="I10" s="7">
        <v>42794</v>
      </c>
      <c r="J10" s="8" t="str">
        <f>"000039"</f>
        <v>000039</v>
      </c>
      <c r="K10" s="7">
        <v>43599</v>
      </c>
      <c r="L10" s="8" t="str">
        <f>"000039"</f>
        <v>000039</v>
      </c>
      <c r="M10" s="7">
        <v>43599</v>
      </c>
      <c r="N10" s="8">
        <v>16</v>
      </c>
      <c r="O10" s="8" t="str">
        <f>"002331"</f>
        <v>002331</v>
      </c>
      <c r="P10" s="7">
        <v>43617</v>
      </c>
      <c r="Q10" s="10">
        <v>2.0307599999999999</v>
      </c>
      <c r="R10" s="10">
        <v>0.26606999999999997</v>
      </c>
      <c r="S10" s="10">
        <v>1.7646900000000001</v>
      </c>
      <c r="T10" s="8">
        <v>73</v>
      </c>
      <c r="U10" s="7">
        <v>43623</v>
      </c>
      <c r="V10" s="8">
        <v>9448370460</v>
      </c>
      <c r="W10" s="9" t="s">
        <v>46</v>
      </c>
      <c r="X10" s="8" t="s">
        <v>29</v>
      </c>
      <c r="Y10" s="9" t="s">
        <v>30</v>
      </c>
      <c r="Z10" s="8" t="s">
        <v>35</v>
      </c>
      <c r="AA10" s="9" t="s">
        <v>36</v>
      </c>
      <c r="AB10" s="10">
        <v>2.0307599999999999E-2</v>
      </c>
    </row>
    <row r="11" spans="1:28" s="4" customFormat="1" ht="13" x14ac:dyDescent="0.3">
      <c r="A11" s="5">
        <v>2421</v>
      </c>
      <c r="B11" s="6" t="s">
        <v>31</v>
      </c>
      <c r="C11" s="7">
        <v>43623</v>
      </c>
      <c r="D11" s="8">
        <v>69</v>
      </c>
      <c r="E11" s="9" t="s">
        <v>43</v>
      </c>
      <c r="F11" s="8" t="s">
        <v>50</v>
      </c>
      <c r="G11" s="9" t="s">
        <v>51</v>
      </c>
      <c r="H11" s="8" t="str">
        <f>"000032"</f>
        <v>000032</v>
      </c>
      <c r="I11" s="7">
        <v>42794</v>
      </c>
      <c r="J11" s="8" t="str">
        <f>"000040"</f>
        <v>000040</v>
      </c>
      <c r="K11" s="7">
        <v>43599</v>
      </c>
      <c r="L11" s="8" t="str">
        <f>"000040"</f>
        <v>000040</v>
      </c>
      <c r="M11" s="7">
        <v>43599</v>
      </c>
      <c r="N11" s="8">
        <v>16</v>
      </c>
      <c r="O11" s="8" t="str">
        <f>"002332"</f>
        <v>002332</v>
      </c>
      <c r="P11" s="7">
        <v>43617</v>
      </c>
      <c r="Q11" s="10">
        <v>1.6231800000000001</v>
      </c>
      <c r="R11" s="10">
        <v>0.22169</v>
      </c>
      <c r="S11" s="10">
        <v>1.4014899999999999</v>
      </c>
      <c r="T11" s="8">
        <v>73</v>
      </c>
      <c r="U11" s="7">
        <v>43623</v>
      </c>
      <c r="V11" s="8">
        <v>9448370460</v>
      </c>
      <c r="W11" s="9" t="s">
        <v>46</v>
      </c>
      <c r="X11" s="8" t="s">
        <v>29</v>
      </c>
      <c r="Y11" s="9" t="s">
        <v>30</v>
      </c>
      <c r="Z11" s="8" t="s">
        <v>35</v>
      </c>
      <c r="AA11" s="9" t="s">
        <v>36</v>
      </c>
      <c r="AB11" s="10">
        <v>1.6231800000000001E-2</v>
      </c>
    </row>
    <row r="12" spans="1:28" s="4" customFormat="1" ht="13" x14ac:dyDescent="0.3">
      <c r="A12" s="5">
        <v>2422</v>
      </c>
      <c r="B12" s="6" t="s">
        <v>31</v>
      </c>
      <c r="C12" s="7">
        <v>43623</v>
      </c>
      <c r="D12" s="8">
        <v>69</v>
      </c>
      <c r="E12" s="9" t="s">
        <v>43</v>
      </c>
      <c r="F12" s="8" t="s">
        <v>47</v>
      </c>
      <c r="G12" s="9" t="s">
        <v>48</v>
      </c>
      <c r="H12" s="8" t="str">
        <f>"000031"</f>
        <v>000031</v>
      </c>
      <c r="I12" s="7">
        <v>42794</v>
      </c>
      <c r="J12" s="8" t="str">
        <f>"000041"</f>
        <v>000041</v>
      </c>
      <c r="K12" s="7">
        <v>43599</v>
      </c>
      <c r="L12" s="8" t="str">
        <f>"000041"</f>
        <v>000041</v>
      </c>
      <c r="M12" s="7">
        <v>43599</v>
      </c>
      <c r="N12" s="8">
        <v>16</v>
      </c>
      <c r="O12" s="8" t="str">
        <f>"002338"</f>
        <v>002338</v>
      </c>
      <c r="P12" s="7">
        <v>43617</v>
      </c>
      <c r="Q12" s="10">
        <v>1.95465</v>
      </c>
      <c r="R12" s="10">
        <v>0.25796000000000002</v>
      </c>
      <c r="S12" s="10">
        <v>1.69669</v>
      </c>
      <c r="T12" s="8">
        <v>73</v>
      </c>
      <c r="U12" s="7">
        <v>43623</v>
      </c>
      <c r="V12" s="8">
        <v>9448370460</v>
      </c>
      <c r="W12" s="9" t="s">
        <v>49</v>
      </c>
      <c r="X12" s="8" t="s">
        <v>29</v>
      </c>
      <c r="Y12" s="9" t="s">
        <v>30</v>
      </c>
      <c r="Z12" s="8" t="s">
        <v>35</v>
      </c>
      <c r="AA12" s="9" t="s">
        <v>36</v>
      </c>
      <c r="AB12" s="10">
        <v>1.9546500000000001E-2</v>
      </c>
    </row>
    <row r="13" spans="1:28" s="4" customFormat="1" ht="13" x14ac:dyDescent="0.3">
      <c r="A13" s="5">
        <v>2423</v>
      </c>
      <c r="B13" s="6" t="s">
        <v>31</v>
      </c>
      <c r="C13" s="7">
        <v>43628</v>
      </c>
      <c r="D13" s="8">
        <v>69</v>
      </c>
      <c r="E13" s="9" t="s">
        <v>43</v>
      </c>
      <c r="F13" s="8" t="s">
        <v>52</v>
      </c>
      <c r="G13" s="9" t="s">
        <v>53</v>
      </c>
      <c r="H13" s="8" t="str">
        <f>"000118"</f>
        <v>000118</v>
      </c>
      <c r="I13" s="7">
        <v>43256</v>
      </c>
      <c r="J13" s="8" t="str">
        <f>"000001"</f>
        <v>000001</v>
      </c>
      <c r="K13" s="7">
        <v>43593</v>
      </c>
      <c r="L13" s="8" t="str">
        <f>"000006"</f>
        <v>000006</v>
      </c>
      <c r="M13" s="7">
        <v>43594</v>
      </c>
      <c r="N13" s="8">
        <v>17</v>
      </c>
      <c r="O13" s="8" t="str">
        <f>"002507"</f>
        <v>002507</v>
      </c>
      <c r="P13" s="7">
        <v>43622</v>
      </c>
      <c r="Q13" s="10">
        <v>10.478870000000001</v>
      </c>
      <c r="R13" s="10">
        <v>1.18937</v>
      </c>
      <c r="S13" s="10">
        <v>9.2895000000000003</v>
      </c>
      <c r="T13" s="8">
        <v>78</v>
      </c>
      <c r="U13" s="7">
        <v>43628</v>
      </c>
      <c r="V13" s="8">
        <v>9110817068</v>
      </c>
      <c r="W13" s="9" t="s">
        <v>40</v>
      </c>
      <c r="X13" s="8" t="s">
        <v>38</v>
      </c>
      <c r="Y13" s="9" t="s">
        <v>39</v>
      </c>
      <c r="Z13" s="8" t="s">
        <v>54</v>
      </c>
      <c r="AA13" s="9" t="s">
        <v>55</v>
      </c>
      <c r="AB13" s="10">
        <v>0.10478870000000001</v>
      </c>
    </row>
    <row r="14" spans="1:28" s="4" customFormat="1" ht="13" x14ac:dyDescent="0.3">
      <c r="A14" s="5">
        <v>2424</v>
      </c>
      <c r="B14" s="6" t="s">
        <v>31</v>
      </c>
      <c r="C14" s="7">
        <v>43641</v>
      </c>
      <c r="D14" s="8">
        <v>69</v>
      </c>
      <c r="E14" s="9" t="s">
        <v>43</v>
      </c>
      <c r="F14" s="8" t="s">
        <v>56</v>
      </c>
      <c r="G14" s="9" t="s">
        <v>57</v>
      </c>
      <c r="H14" s="8" t="str">
        <f>"000050"</f>
        <v>000050</v>
      </c>
      <c r="I14" s="7">
        <v>43402</v>
      </c>
      <c r="J14" s="8" t="str">
        <f>"000004"</f>
        <v>000004</v>
      </c>
      <c r="K14" s="7">
        <v>43567</v>
      </c>
      <c r="L14" s="8" t="str">
        <f>"000004"</f>
        <v>000004</v>
      </c>
      <c r="M14" s="7">
        <v>43567</v>
      </c>
      <c r="N14" s="8">
        <v>18</v>
      </c>
      <c r="O14" s="8" t="str">
        <f>"002836"</f>
        <v>002836</v>
      </c>
      <c r="P14" s="7">
        <v>43635</v>
      </c>
      <c r="Q14" s="10">
        <v>9.8864599999999996</v>
      </c>
      <c r="R14" s="10">
        <v>1.0185200000000001</v>
      </c>
      <c r="S14" s="10">
        <v>8.8679400000000008</v>
      </c>
      <c r="T14" s="8">
        <v>93</v>
      </c>
      <c r="U14" s="7">
        <v>43641</v>
      </c>
      <c r="V14" s="8">
        <v>9449863065</v>
      </c>
      <c r="W14" s="9" t="s">
        <v>37</v>
      </c>
      <c r="X14" s="8" t="s">
        <v>41</v>
      </c>
      <c r="Y14" s="9" t="s">
        <v>42</v>
      </c>
      <c r="Z14" s="8" t="s">
        <v>35</v>
      </c>
      <c r="AA14" s="9" t="s">
        <v>36</v>
      </c>
      <c r="AB14" s="10">
        <v>9.8864599999999997E-2</v>
      </c>
    </row>
    <row r="15" spans="1:28" s="4" customFormat="1" ht="13" x14ac:dyDescent="0.3">
      <c r="A15" s="5">
        <v>2425</v>
      </c>
      <c r="B15" s="6" t="s">
        <v>64</v>
      </c>
      <c r="C15" s="7">
        <v>43668</v>
      </c>
      <c r="D15" s="8">
        <v>69</v>
      </c>
      <c r="E15" s="9" t="s">
        <v>43</v>
      </c>
      <c r="F15" s="8" t="s">
        <v>65</v>
      </c>
      <c r="G15" s="11" t="s">
        <v>66</v>
      </c>
      <c r="H15" s="8" t="str">
        <f>"000068"</f>
        <v>000068</v>
      </c>
      <c r="I15" s="7">
        <v>43511</v>
      </c>
      <c r="J15" s="8" t="str">
        <f>"000003"</f>
        <v>000003</v>
      </c>
      <c r="K15" s="7">
        <v>43628</v>
      </c>
      <c r="L15" s="8" t="str">
        <f>"000015"</f>
        <v>000015</v>
      </c>
      <c r="M15" s="7">
        <v>43628</v>
      </c>
      <c r="N15" s="8">
        <v>18</v>
      </c>
      <c r="O15" s="8" t="str">
        <f>"003773"</f>
        <v>003773</v>
      </c>
      <c r="P15" s="7">
        <v>43664</v>
      </c>
      <c r="Q15" s="12">
        <v>18.998660000000001</v>
      </c>
      <c r="R15" s="12">
        <v>1.9986600000000001</v>
      </c>
      <c r="S15" s="12">
        <v>17</v>
      </c>
      <c r="T15" s="8">
        <v>119</v>
      </c>
      <c r="U15" s="7">
        <v>43668</v>
      </c>
      <c r="V15" s="8">
        <v>9611354208</v>
      </c>
      <c r="W15" s="11" t="s">
        <v>67</v>
      </c>
      <c r="X15" s="8" t="s">
        <v>68</v>
      </c>
      <c r="Y15" s="11" t="s">
        <v>69</v>
      </c>
      <c r="Z15" s="8" t="s">
        <v>54</v>
      </c>
      <c r="AA15" s="11" t="s">
        <v>55</v>
      </c>
      <c r="AB15" s="12">
        <f t="shared" ref="AB15:AB23" si="1">Q15/100</f>
        <v>0.18998660000000001</v>
      </c>
    </row>
    <row r="16" spans="1:28" s="4" customFormat="1" ht="13" x14ac:dyDescent="0.3">
      <c r="A16" s="5">
        <v>2426</v>
      </c>
      <c r="B16" s="6" t="s">
        <v>64</v>
      </c>
      <c r="C16" s="7">
        <v>43668</v>
      </c>
      <c r="D16" s="8">
        <v>69</v>
      </c>
      <c r="E16" s="9" t="s">
        <v>43</v>
      </c>
      <c r="F16" s="8" t="s">
        <v>70</v>
      </c>
      <c r="G16" s="11" t="s">
        <v>71</v>
      </c>
      <c r="H16" s="8" t="str">
        <f>"000021"</f>
        <v>000021</v>
      </c>
      <c r="I16" s="7">
        <v>42846</v>
      </c>
      <c r="J16" s="8" t="str">
        <f>"000001"</f>
        <v>000001</v>
      </c>
      <c r="K16" s="7">
        <v>42971</v>
      </c>
      <c r="L16" s="8" t="str">
        <f>"000002"</f>
        <v>000002</v>
      </c>
      <c r="M16" s="7">
        <v>42971</v>
      </c>
      <c r="N16" s="8">
        <v>17</v>
      </c>
      <c r="O16" s="8" t="str">
        <f>"007268"</f>
        <v>007268</v>
      </c>
      <c r="P16" s="7">
        <v>43041</v>
      </c>
      <c r="Q16" s="12">
        <v>155.97205</v>
      </c>
      <c r="R16" s="12">
        <v>17.922049999999999</v>
      </c>
      <c r="S16" s="12">
        <v>138.05000000000001</v>
      </c>
      <c r="T16" s="8">
        <v>120</v>
      </c>
      <c r="U16" s="7">
        <v>43668</v>
      </c>
      <c r="V16" s="8">
        <v>9999999999</v>
      </c>
      <c r="W16" s="11" t="s">
        <v>72</v>
      </c>
      <c r="X16" s="8" t="s">
        <v>73</v>
      </c>
      <c r="Y16" s="11" t="s">
        <v>74</v>
      </c>
      <c r="Z16" s="8" t="s">
        <v>75</v>
      </c>
      <c r="AA16" s="11" t="s">
        <v>76</v>
      </c>
      <c r="AB16" s="12">
        <f t="shared" si="1"/>
        <v>1.5597205000000001</v>
      </c>
    </row>
    <row r="17" spans="1:28" s="4" customFormat="1" ht="13" x14ac:dyDescent="0.3">
      <c r="A17" s="5">
        <v>2427</v>
      </c>
      <c r="B17" s="6" t="s">
        <v>64</v>
      </c>
      <c r="C17" s="7">
        <v>43668</v>
      </c>
      <c r="D17" s="8">
        <v>69</v>
      </c>
      <c r="E17" s="9" t="s">
        <v>43</v>
      </c>
      <c r="F17" s="8" t="s">
        <v>77</v>
      </c>
      <c r="G17" s="11" t="s">
        <v>78</v>
      </c>
      <c r="H17" s="8" t="str">
        <f>"000020"</f>
        <v>000020</v>
      </c>
      <c r="I17" s="7">
        <v>42846</v>
      </c>
      <c r="J17" s="8" t="str">
        <f>""</f>
        <v/>
      </c>
      <c r="K17" s="8"/>
      <c r="L17" s="8" t="str">
        <f>""</f>
        <v/>
      </c>
      <c r="M17" s="8"/>
      <c r="N17" s="8">
        <v>17</v>
      </c>
      <c r="O17" s="8" t="str">
        <f>""</f>
        <v/>
      </c>
      <c r="P17" s="8"/>
      <c r="Q17" s="12">
        <v>156.2114</v>
      </c>
      <c r="R17" s="12">
        <v>17.9314</v>
      </c>
      <c r="S17" s="12">
        <v>138.28</v>
      </c>
      <c r="T17" s="8">
        <v>120</v>
      </c>
      <c r="U17" s="7">
        <v>43668</v>
      </c>
      <c r="V17" s="8">
        <v>9999999999</v>
      </c>
      <c r="W17" s="11" t="s">
        <v>72</v>
      </c>
      <c r="X17" s="8" t="s">
        <v>73</v>
      </c>
      <c r="Y17" s="11" t="s">
        <v>74</v>
      </c>
      <c r="Z17" s="8" t="s">
        <v>75</v>
      </c>
      <c r="AA17" s="11" t="s">
        <v>76</v>
      </c>
      <c r="AB17" s="12">
        <f t="shared" si="1"/>
        <v>1.562114</v>
      </c>
    </row>
    <row r="18" spans="1:28" s="4" customFormat="1" ht="13" x14ac:dyDescent="0.3">
      <c r="A18" s="5">
        <v>2428</v>
      </c>
      <c r="B18" s="6" t="s">
        <v>64</v>
      </c>
      <c r="C18" s="7">
        <v>43668</v>
      </c>
      <c r="D18" s="8">
        <v>69</v>
      </c>
      <c r="E18" s="9" t="s">
        <v>43</v>
      </c>
      <c r="F18" s="8" t="s">
        <v>79</v>
      </c>
      <c r="G18" s="11" t="s">
        <v>80</v>
      </c>
      <c r="H18" s="8" t="str">
        <f>"000022"</f>
        <v>000022</v>
      </c>
      <c r="I18" s="7">
        <v>42846</v>
      </c>
      <c r="J18" s="8" t="str">
        <f>"000002"</f>
        <v>000002</v>
      </c>
      <c r="K18" s="7">
        <v>42971</v>
      </c>
      <c r="L18" s="8" t="str">
        <f>"000004"</f>
        <v>000004</v>
      </c>
      <c r="M18" s="7">
        <v>42971</v>
      </c>
      <c r="N18" s="8">
        <v>17</v>
      </c>
      <c r="O18" s="8" t="str">
        <f>"007267"</f>
        <v>007267</v>
      </c>
      <c r="P18" s="7">
        <v>43041</v>
      </c>
      <c r="Q18" s="12">
        <v>156.07746</v>
      </c>
      <c r="R18" s="12">
        <v>18.307459999999999</v>
      </c>
      <c r="S18" s="12">
        <v>137.77000000000001</v>
      </c>
      <c r="T18" s="8">
        <v>120</v>
      </c>
      <c r="U18" s="7">
        <v>43668</v>
      </c>
      <c r="V18" s="8">
        <v>9999999999</v>
      </c>
      <c r="W18" s="11" t="s">
        <v>72</v>
      </c>
      <c r="X18" s="8" t="s">
        <v>73</v>
      </c>
      <c r="Y18" s="11" t="s">
        <v>74</v>
      </c>
      <c r="Z18" s="8" t="s">
        <v>75</v>
      </c>
      <c r="AA18" s="11" t="s">
        <v>76</v>
      </c>
      <c r="AB18" s="12">
        <f t="shared" si="1"/>
        <v>1.5607746</v>
      </c>
    </row>
    <row r="19" spans="1:28" s="4" customFormat="1" ht="13" x14ac:dyDescent="0.3">
      <c r="A19" s="5">
        <v>2429</v>
      </c>
      <c r="B19" s="6" t="s">
        <v>64</v>
      </c>
      <c r="C19" s="7">
        <v>43668</v>
      </c>
      <c r="D19" s="8">
        <v>69</v>
      </c>
      <c r="E19" s="9" t="s">
        <v>43</v>
      </c>
      <c r="F19" s="8" t="s">
        <v>81</v>
      </c>
      <c r="G19" s="11" t="s">
        <v>82</v>
      </c>
      <c r="H19" s="8" t="str">
        <f>"000023"</f>
        <v>000023</v>
      </c>
      <c r="I19" s="7">
        <v>42846</v>
      </c>
      <c r="J19" s="8" t="str">
        <f>"000003"</f>
        <v>000003</v>
      </c>
      <c r="K19" s="7">
        <v>42973</v>
      </c>
      <c r="L19" s="8" t="str">
        <f>"000009"</f>
        <v>000009</v>
      </c>
      <c r="M19" s="7">
        <v>42973</v>
      </c>
      <c r="N19" s="8">
        <v>17</v>
      </c>
      <c r="O19" s="8" t="str">
        <f>"007266"</f>
        <v>007266</v>
      </c>
      <c r="P19" s="7">
        <v>43041</v>
      </c>
      <c r="Q19" s="12">
        <v>155.86663999999999</v>
      </c>
      <c r="R19" s="12">
        <v>17.906639999999999</v>
      </c>
      <c r="S19" s="12">
        <v>137.96</v>
      </c>
      <c r="T19" s="8">
        <v>120</v>
      </c>
      <c r="U19" s="7">
        <v>43668</v>
      </c>
      <c r="V19" s="8">
        <v>9999999999</v>
      </c>
      <c r="W19" s="11" t="s">
        <v>72</v>
      </c>
      <c r="X19" s="8" t="s">
        <v>73</v>
      </c>
      <c r="Y19" s="11" t="s">
        <v>74</v>
      </c>
      <c r="Z19" s="8" t="s">
        <v>75</v>
      </c>
      <c r="AA19" s="11" t="s">
        <v>76</v>
      </c>
      <c r="AB19" s="12">
        <f t="shared" si="1"/>
        <v>1.5586663999999999</v>
      </c>
    </row>
    <row r="20" spans="1:28" s="4" customFormat="1" ht="13" x14ac:dyDescent="0.3">
      <c r="A20" s="5">
        <v>2430</v>
      </c>
      <c r="B20" s="6" t="s">
        <v>64</v>
      </c>
      <c r="C20" s="7">
        <v>43670</v>
      </c>
      <c r="D20" s="8">
        <v>69</v>
      </c>
      <c r="E20" s="9" t="s">
        <v>43</v>
      </c>
      <c r="F20" s="8" t="s">
        <v>50</v>
      </c>
      <c r="G20" s="11" t="s">
        <v>51</v>
      </c>
      <c r="H20" s="8" t="str">
        <f>"000032"</f>
        <v>000032</v>
      </c>
      <c r="I20" s="7">
        <v>42794</v>
      </c>
      <c r="J20" s="8" t="str">
        <f>"000107"</f>
        <v>000107</v>
      </c>
      <c r="K20" s="7">
        <v>43763</v>
      </c>
      <c r="L20" s="8" t="str">
        <f>"000107"</f>
        <v>000107</v>
      </c>
      <c r="M20" s="7">
        <v>43763</v>
      </c>
      <c r="N20" s="8">
        <v>16</v>
      </c>
      <c r="O20" s="8" t="str">
        <f>"006132"</f>
        <v>006132</v>
      </c>
      <c r="P20" s="7">
        <v>43776</v>
      </c>
      <c r="Q20" s="12">
        <v>1.6231800000000001</v>
      </c>
      <c r="R20" s="12">
        <v>0.20968999999999999</v>
      </c>
      <c r="S20" s="12">
        <v>1.4134899999999999</v>
      </c>
      <c r="T20" s="8">
        <v>123</v>
      </c>
      <c r="U20" s="7">
        <v>43670</v>
      </c>
      <c r="V20" s="8">
        <v>9448370460</v>
      </c>
      <c r="W20" s="11" t="s">
        <v>46</v>
      </c>
      <c r="X20" s="8" t="s">
        <v>29</v>
      </c>
      <c r="Y20" s="11" t="s">
        <v>30</v>
      </c>
      <c r="Z20" s="8" t="s">
        <v>35</v>
      </c>
      <c r="AA20" s="11" t="s">
        <v>36</v>
      </c>
      <c r="AB20" s="12">
        <f t="shared" si="1"/>
        <v>1.6231800000000001E-2</v>
      </c>
    </row>
    <row r="21" spans="1:28" s="4" customFormat="1" ht="13" x14ac:dyDescent="0.3">
      <c r="A21" s="5">
        <v>2431</v>
      </c>
      <c r="B21" s="6" t="s">
        <v>64</v>
      </c>
      <c r="C21" s="7">
        <v>43670</v>
      </c>
      <c r="D21" s="8">
        <v>69</v>
      </c>
      <c r="E21" s="9" t="s">
        <v>43</v>
      </c>
      <c r="F21" s="8" t="s">
        <v>44</v>
      </c>
      <c r="G21" s="11" t="s">
        <v>45</v>
      </c>
      <c r="H21" s="8" t="str">
        <f>"000034"</f>
        <v>000034</v>
      </c>
      <c r="I21" s="7">
        <v>42794</v>
      </c>
      <c r="J21" s="8" t="str">
        <f>"000102"</f>
        <v>000102</v>
      </c>
      <c r="K21" s="7">
        <v>43762</v>
      </c>
      <c r="L21" s="8" t="str">
        <f>"000102"</f>
        <v>000102</v>
      </c>
      <c r="M21" s="7">
        <v>43762</v>
      </c>
      <c r="N21" s="8">
        <v>16</v>
      </c>
      <c r="O21" s="8" t="str">
        <f>"006127"</f>
        <v>006127</v>
      </c>
      <c r="P21" s="7">
        <v>43776</v>
      </c>
      <c r="Q21" s="12">
        <v>2.0307599999999999</v>
      </c>
      <c r="R21" s="12">
        <v>0.25407000000000002</v>
      </c>
      <c r="S21" s="12">
        <v>1.7766900000000001</v>
      </c>
      <c r="T21" s="8">
        <v>123</v>
      </c>
      <c r="U21" s="7">
        <v>43670</v>
      </c>
      <c r="V21" s="8">
        <v>9448370460</v>
      </c>
      <c r="W21" s="11" t="s">
        <v>46</v>
      </c>
      <c r="X21" s="8" t="s">
        <v>29</v>
      </c>
      <c r="Y21" s="11" t="s">
        <v>30</v>
      </c>
      <c r="Z21" s="8" t="s">
        <v>35</v>
      </c>
      <c r="AA21" s="11" t="s">
        <v>36</v>
      </c>
      <c r="AB21" s="12">
        <f t="shared" si="1"/>
        <v>2.0307599999999999E-2</v>
      </c>
    </row>
    <row r="22" spans="1:28" s="4" customFormat="1" ht="13" x14ac:dyDescent="0.3">
      <c r="A22" s="5">
        <v>2432</v>
      </c>
      <c r="B22" s="6" t="s">
        <v>64</v>
      </c>
      <c r="C22" s="7">
        <v>43670</v>
      </c>
      <c r="D22" s="8">
        <v>69</v>
      </c>
      <c r="E22" s="9" t="s">
        <v>43</v>
      </c>
      <c r="F22" s="8" t="s">
        <v>47</v>
      </c>
      <c r="G22" s="11" t="s">
        <v>48</v>
      </c>
      <c r="H22" s="8" t="str">
        <f>"000031"</f>
        <v>000031</v>
      </c>
      <c r="I22" s="7">
        <v>42794</v>
      </c>
      <c r="J22" s="8" t="str">
        <f>"000104"</f>
        <v>000104</v>
      </c>
      <c r="K22" s="7">
        <v>43762</v>
      </c>
      <c r="L22" s="8" t="str">
        <f>"000104"</f>
        <v>000104</v>
      </c>
      <c r="M22" s="7">
        <v>43762</v>
      </c>
      <c r="N22" s="8">
        <v>16</v>
      </c>
      <c r="O22" s="8" t="str">
        <f>"006129"</f>
        <v>006129</v>
      </c>
      <c r="P22" s="7">
        <v>43776</v>
      </c>
      <c r="Q22" s="12">
        <v>1.95465</v>
      </c>
      <c r="R22" s="12">
        <v>0.24578</v>
      </c>
      <c r="S22" s="12">
        <v>1.7088699999999999</v>
      </c>
      <c r="T22" s="8">
        <v>123</v>
      </c>
      <c r="U22" s="7">
        <v>43670</v>
      </c>
      <c r="V22" s="8">
        <v>9448370460</v>
      </c>
      <c r="W22" s="11" t="s">
        <v>49</v>
      </c>
      <c r="X22" s="8" t="s">
        <v>29</v>
      </c>
      <c r="Y22" s="11" t="s">
        <v>30</v>
      </c>
      <c r="Z22" s="8" t="s">
        <v>35</v>
      </c>
      <c r="AA22" s="11" t="s">
        <v>36</v>
      </c>
      <c r="AB22" s="12">
        <f t="shared" si="1"/>
        <v>1.9546500000000001E-2</v>
      </c>
    </row>
    <row r="23" spans="1:28" s="4" customFormat="1" ht="13" x14ac:dyDescent="0.3">
      <c r="A23" s="5">
        <v>2433</v>
      </c>
      <c r="B23" s="6" t="s">
        <v>83</v>
      </c>
      <c r="C23" s="7">
        <v>43738</v>
      </c>
      <c r="D23" s="8">
        <v>69</v>
      </c>
      <c r="E23" s="9" t="s">
        <v>43</v>
      </c>
      <c r="F23" s="8" t="s">
        <v>84</v>
      </c>
      <c r="G23" s="11" t="s">
        <v>85</v>
      </c>
      <c r="H23" s="8" t="str">
        <f>"000004"</f>
        <v>000004</v>
      </c>
      <c r="I23" s="7">
        <v>43666</v>
      </c>
      <c r="J23" s="8" t="str">
        <f>"000095"</f>
        <v>000095</v>
      </c>
      <c r="K23" s="7">
        <v>43708</v>
      </c>
      <c r="L23" s="8" t="str">
        <f>"000095"</f>
        <v>000095</v>
      </c>
      <c r="M23" s="7">
        <v>43708</v>
      </c>
      <c r="N23" s="8">
        <v>19</v>
      </c>
      <c r="O23" s="8" t="str">
        <f>"005378"</f>
        <v>005378</v>
      </c>
      <c r="P23" s="7">
        <v>43729</v>
      </c>
      <c r="Q23" s="12">
        <v>6.9976500000000001</v>
      </c>
      <c r="R23" s="12">
        <v>0.27192</v>
      </c>
      <c r="S23" s="12">
        <v>6.7257300000000004</v>
      </c>
      <c r="T23" s="8">
        <v>207</v>
      </c>
      <c r="U23" s="7">
        <v>43738</v>
      </c>
      <c r="V23" s="8">
        <v>9964168613</v>
      </c>
      <c r="W23" s="11" t="s">
        <v>86</v>
      </c>
      <c r="X23" s="8" t="s">
        <v>41</v>
      </c>
      <c r="Y23" s="11" t="s">
        <v>42</v>
      </c>
      <c r="Z23" s="8" t="s">
        <v>35</v>
      </c>
      <c r="AA23" s="11" t="s">
        <v>36</v>
      </c>
      <c r="AB23" s="12">
        <f t="shared" si="1"/>
        <v>6.9976499999999997E-2</v>
      </c>
    </row>
    <row r="24" spans="1:28" s="4" customFormat="1" ht="13" x14ac:dyDescent="0.3">
      <c r="A24" s="5">
        <v>2434</v>
      </c>
      <c r="B24" s="6" t="s">
        <v>87</v>
      </c>
      <c r="C24" s="7">
        <v>43749</v>
      </c>
      <c r="D24" s="5">
        <v>69</v>
      </c>
      <c r="E24" s="9" t="s">
        <v>43</v>
      </c>
      <c r="F24" s="8" t="s">
        <v>88</v>
      </c>
      <c r="G24" s="9" t="s">
        <v>89</v>
      </c>
      <c r="H24" s="8" t="str">
        <f>"000015"</f>
        <v>000015</v>
      </c>
      <c r="I24" s="7">
        <v>43348</v>
      </c>
      <c r="J24" s="8" t="str">
        <f>"000006"</f>
        <v>000006</v>
      </c>
      <c r="K24" s="7">
        <v>43698</v>
      </c>
      <c r="L24" s="8" t="str">
        <f>"000086"</f>
        <v>000086</v>
      </c>
      <c r="M24" s="7">
        <v>43698</v>
      </c>
      <c r="N24" s="8">
        <v>18</v>
      </c>
      <c r="O24" s="8" t="str">
        <f>"005696"</f>
        <v>005696</v>
      </c>
      <c r="P24" s="7">
        <v>43748</v>
      </c>
      <c r="Q24" s="10">
        <v>39.96781</v>
      </c>
      <c r="R24" s="10">
        <v>4.5366</v>
      </c>
      <c r="S24" s="10">
        <v>35.43121</v>
      </c>
      <c r="T24" s="8">
        <v>13</v>
      </c>
      <c r="U24" s="7">
        <v>43749</v>
      </c>
      <c r="V24" s="8">
        <v>9611354208</v>
      </c>
      <c r="W24" s="9" t="s">
        <v>67</v>
      </c>
      <c r="X24" s="8" t="s">
        <v>90</v>
      </c>
      <c r="Y24" s="9" t="s">
        <v>91</v>
      </c>
      <c r="Z24" s="8" t="s">
        <v>54</v>
      </c>
      <c r="AA24" s="9" t="s">
        <v>55</v>
      </c>
      <c r="AB24" s="10">
        <v>0.39967809999999998</v>
      </c>
    </row>
    <row r="25" spans="1:28" s="4" customFormat="1" ht="13" x14ac:dyDescent="0.3">
      <c r="A25" s="5">
        <v>2435</v>
      </c>
      <c r="B25" s="6" t="s">
        <v>92</v>
      </c>
      <c r="C25" s="7">
        <v>43777</v>
      </c>
      <c r="D25" s="5">
        <v>69</v>
      </c>
      <c r="E25" s="9" t="s">
        <v>43</v>
      </c>
      <c r="F25" s="8" t="s">
        <v>44</v>
      </c>
      <c r="G25" s="9" t="s">
        <v>45</v>
      </c>
      <c r="H25" s="8" t="str">
        <f>"000034"</f>
        <v>000034</v>
      </c>
      <c r="I25" s="7">
        <v>42794</v>
      </c>
      <c r="J25" s="8" t="str">
        <f>"000102"</f>
        <v>000102</v>
      </c>
      <c r="K25" s="7">
        <v>43762</v>
      </c>
      <c r="L25" s="8" t="str">
        <f>"000102"</f>
        <v>000102</v>
      </c>
      <c r="M25" s="7">
        <v>43762</v>
      </c>
      <c r="N25" s="8">
        <v>16</v>
      </c>
      <c r="O25" s="8" t="str">
        <f>"006127"</f>
        <v>006127</v>
      </c>
      <c r="P25" s="7">
        <v>43776</v>
      </c>
      <c r="Q25" s="10">
        <v>2.0307599999999999</v>
      </c>
      <c r="R25" s="10">
        <v>0.25407999999999997</v>
      </c>
      <c r="S25" s="10">
        <v>1.77668</v>
      </c>
      <c r="T25" s="8">
        <v>13</v>
      </c>
      <c r="U25" s="7">
        <v>43777</v>
      </c>
      <c r="V25" s="8">
        <v>9448370460</v>
      </c>
      <c r="W25" s="9" t="s">
        <v>46</v>
      </c>
      <c r="X25" s="8" t="s">
        <v>29</v>
      </c>
      <c r="Y25" s="9" t="s">
        <v>30</v>
      </c>
      <c r="Z25" s="8" t="s">
        <v>35</v>
      </c>
      <c r="AA25" s="9" t="s">
        <v>36</v>
      </c>
      <c r="AB25" s="10">
        <v>2.0307599999999999E-2</v>
      </c>
    </row>
    <row r="26" spans="1:28" s="4" customFormat="1" ht="13" x14ac:dyDescent="0.3">
      <c r="A26" s="5">
        <v>2436</v>
      </c>
      <c r="B26" s="6" t="s">
        <v>92</v>
      </c>
      <c r="C26" s="7">
        <v>43777</v>
      </c>
      <c r="D26" s="5">
        <v>69</v>
      </c>
      <c r="E26" s="9" t="s">
        <v>43</v>
      </c>
      <c r="F26" s="8" t="s">
        <v>47</v>
      </c>
      <c r="G26" s="9" t="s">
        <v>48</v>
      </c>
      <c r="H26" s="8" t="str">
        <f>"000031"</f>
        <v>000031</v>
      </c>
      <c r="I26" s="7">
        <v>42794</v>
      </c>
      <c r="J26" s="8" t="str">
        <f>"000104"</f>
        <v>000104</v>
      </c>
      <c r="K26" s="7">
        <v>43762</v>
      </c>
      <c r="L26" s="8" t="str">
        <f>"000104"</f>
        <v>000104</v>
      </c>
      <c r="M26" s="7">
        <v>43762</v>
      </c>
      <c r="N26" s="8">
        <v>16</v>
      </c>
      <c r="O26" s="8" t="str">
        <f>"006129"</f>
        <v>006129</v>
      </c>
      <c r="P26" s="7">
        <v>43776</v>
      </c>
      <c r="Q26" s="10">
        <v>1.95465</v>
      </c>
      <c r="R26" s="10">
        <v>0.24578</v>
      </c>
      <c r="S26" s="10">
        <v>1.7088699999999999</v>
      </c>
      <c r="T26" s="8">
        <v>13</v>
      </c>
      <c r="U26" s="7">
        <v>43777</v>
      </c>
      <c r="V26" s="8">
        <v>9448370460</v>
      </c>
      <c r="W26" s="9" t="s">
        <v>49</v>
      </c>
      <c r="X26" s="8" t="s">
        <v>29</v>
      </c>
      <c r="Y26" s="9" t="s">
        <v>30</v>
      </c>
      <c r="Z26" s="8" t="s">
        <v>35</v>
      </c>
      <c r="AA26" s="9" t="s">
        <v>36</v>
      </c>
      <c r="AB26" s="10">
        <v>1.9546500000000001E-2</v>
      </c>
    </row>
    <row r="27" spans="1:28" s="4" customFormat="1" ht="13" x14ac:dyDescent="0.3">
      <c r="A27" s="5">
        <v>2437</v>
      </c>
      <c r="B27" s="6" t="s">
        <v>92</v>
      </c>
      <c r="C27" s="7">
        <v>43777</v>
      </c>
      <c r="D27" s="5">
        <v>69</v>
      </c>
      <c r="E27" s="9" t="s">
        <v>43</v>
      </c>
      <c r="F27" s="8" t="s">
        <v>50</v>
      </c>
      <c r="G27" s="9" t="s">
        <v>51</v>
      </c>
      <c r="H27" s="8" t="str">
        <f>"000032"</f>
        <v>000032</v>
      </c>
      <c r="I27" s="7">
        <v>42794</v>
      </c>
      <c r="J27" s="8" t="str">
        <f>"000107"</f>
        <v>000107</v>
      </c>
      <c r="K27" s="7">
        <v>43763</v>
      </c>
      <c r="L27" s="8" t="str">
        <f>"000107"</f>
        <v>000107</v>
      </c>
      <c r="M27" s="7">
        <v>43763</v>
      </c>
      <c r="N27" s="8">
        <v>16</v>
      </c>
      <c r="O27" s="8" t="str">
        <f>"006132"</f>
        <v>006132</v>
      </c>
      <c r="P27" s="7">
        <v>43776</v>
      </c>
      <c r="Q27" s="10">
        <v>1.6231800000000001</v>
      </c>
      <c r="R27" s="10">
        <v>0.20968999999999999</v>
      </c>
      <c r="S27" s="10">
        <v>1.4134899999999999</v>
      </c>
      <c r="T27" s="8">
        <v>13</v>
      </c>
      <c r="U27" s="7">
        <v>43777</v>
      </c>
      <c r="V27" s="8">
        <v>9448370460</v>
      </c>
      <c r="W27" s="9" t="s">
        <v>46</v>
      </c>
      <c r="X27" s="8" t="s">
        <v>29</v>
      </c>
      <c r="Y27" s="9" t="s">
        <v>30</v>
      </c>
      <c r="Z27" s="8" t="s">
        <v>35</v>
      </c>
      <c r="AA27" s="9" t="s">
        <v>36</v>
      </c>
      <c r="AB27" s="10">
        <v>1.6231800000000001E-2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2020-01-28T11:55:13Z</dcterms:modified>
</cp:coreProperties>
</file>