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 i="1" l="1"/>
  <c r="L48" i="1"/>
  <c r="J48" i="1"/>
  <c r="H48" i="1"/>
  <c r="O47" i="1"/>
  <c r="L47" i="1"/>
  <c r="J47" i="1"/>
  <c r="H47" i="1"/>
  <c r="O46" i="1"/>
  <c r="L46" i="1"/>
  <c r="J46" i="1"/>
  <c r="H46" i="1"/>
  <c r="O45" i="1"/>
  <c r="L45" i="1"/>
  <c r="J45" i="1"/>
  <c r="H45" i="1"/>
  <c r="O44" i="1"/>
  <c r="L44" i="1"/>
  <c r="J44" i="1"/>
  <c r="H44" i="1"/>
  <c r="O43" i="1"/>
  <c r="L43" i="1"/>
  <c r="J43" i="1"/>
  <c r="H43" i="1"/>
  <c r="O42" i="1"/>
  <c r="L42" i="1"/>
  <c r="J42" i="1"/>
  <c r="H42" i="1"/>
  <c r="O41" i="1"/>
  <c r="L41" i="1"/>
  <c r="J41" i="1"/>
  <c r="H41" i="1"/>
  <c r="O40" i="1"/>
  <c r="L40" i="1"/>
  <c r="J40" i="1"/>
  <c r="H40" i="1"/>
  <c r="O39" i="1"/>
  <c r="L39" i="1"/>
  <c r="J39" i="1"/>
  <c r="H39" i="1"/>
  <c r="O38" i="1"/>
  <c r="L38" i="1"/>
  <c r="J38" i="1"/>
  <c r="H38"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<sst xmlns="http://schemas.openxmlformats.org/spreadsheetml/2006/main" count="451" uniqueCount="154">
  <si>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</si>
  <si>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</si>
  <si>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</si>
  <si>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</si>
  <si>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</si>
  <si>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</si>
  <si>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</si>
  <si>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</si>
  <si>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</si>
  <si>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</si>
  <si>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</si>
  <si>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</si>
  <si>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</si>
  <si>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</si>
  <si>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</si>
  <si>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</si>
  <si>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</si>
  <si>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</si>
  <si>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</si>
  <si>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</si>
  <si>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</si>
  <si>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</si>
  <si>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</si>
  <si>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</si>
  <si>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</si>
  <si>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</si>
  <si>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</si>
  <si>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</si>
  <si>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</si>
  <si>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</si>
  <si>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</si>
  <si>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May</t>
  </si>
  <si>
    <t>ddo009</t>
  </si>
  <si>
    <t xml:space="preserve"> Executive Engineer (Electrical) Rajarajeshwari Nagar Zone</t>
  </si>
  <si>
    <t>P3290</t>
  </si>
  <si>
    <t>14th Finance Commission Works - Providing Street Lights and Maintenance</t>
  </si>
  <si>
    <t>ddo313</t>
  </si>
  <si>
    <t xml:space="preserve"> Chief Engineer SWD Central Zone</t>
  </si>
  <si>
    <t>P3297</t>
  </si>
  <si>
    <t>14th Finance Commission Grants - SWD Works</t>
  </si>
  <si>
    <t>P3089</t>
  </si>
  <si>
    <t>Special Development works in 7 CMC and 1 TMC area in BBMP</t>
  </si>
  <si>
    <t>ddo011</t>
  </si>
  <si>
    <t xml:space="preserve"> Assistant Executive Engineer Laggere Sub Division Rajarajeshwari Nagar Zone</t>
  </si>
  <si>
    <t>Kottegepalya</t>
  </si>
  <si>
    <t>073-18-000026</t>
  </si>
  <si>
    <t>Providing LED Street Lights in Ward No 73</t>
  </si>
  <si>
    <t>G.S Electircals Prop. S Manjunatha</t>
  </si>
  <si>
    <t>073-16-000006</t>
  </si>
  <si>
    <t>Operation and Maintenance of Street Light System in Ward No.73-Kottigepalya(P-Chowdeshwarinagar) Package R15 of RajarajeshwariNagar Zone.</t>
  </si>
  <si>
    <t>M/S Kaveri Electricals Prop: K THRILOKESH,</t>
  </si>
  <si>
    <t>073-16-000008</t>
  </si>
  <si>
    <t>Operation and Maintenance of Street Light System in Ward No.73-Kottigepalya(P-Malagala) Package R17 of RajarajeshwariNagar Zone.</t>
  </si>
  <si>
    <t>M/S SREE  MAMATHA ELECTRICAL ENTERPRISES</t>
  </si>
  <si>
    <t>073-16-000009</t>
  </si>
  <si>
    <t>Operation and Maintenance of Street Light System in Ward No.73-Kottigepalya(P-Nagarabhavi BDA 2nd Block) Package R18 of RajarajeshwariNagar Zone.</t>
  </si>
  <si>
    <t>M/S SHREE MAMATHA ELE ENTERPRISES</t>
  </si>
  <si>
    <t>073-16-000007</t>
  </si>
  <si>
    <t>Operation and Maintenance of Street Light System in Ward No.73-Kottigepalya(P-Kottigepalya) Package R16 of RajarajeshwariNagar Zone.</t>
  </si>
  <si>
    <t>M/S Kaveri Electricals Prop:K THRILOKESHA,</t>
  </si>
  <si>
    <t>073-18-000031</t>
  </si>
  <si>
    <t>Construction of RCC Road Culverts to SWD Next to Nagarabhavi lake beside Chirag Cube Appartment Nagarabhavi 3rd block ward no 73 of RR Nagar Zone</t>
  </si>
  <si>
    <t>EE-3KRIDL BBMP</t>
  </si>
  <si>
    <t>073-15-000074</t>
  </si>
  <si>
    <t>Improvements and asphalting to Chowdeswari temple road Chowdeswarinagara main road 1st cross 2nd cross and other surrounding roads (Police chowki) at ward no 73</t>
  </si>
  <si>
    <t>Sri, N.M Krishna Murthy,</t>
  </si>
  <si>
    <t>073-16-000043</t>
  </si>
  <si>
    <t>Providing furnace refactory body laying bricks at at summanahalli crematorium in Ward No 73</t>
  </si>
  <si>
    <t>Sai Electric Com</t>
  </si>
  <si>
    <t>P0287</t>
  </si>
  <si>
    <t>M and R to Electrical Crematoria</t>
  </si>
  <si>
    <t>073-16-000042</t>
  </si>
  <si>
    <t>Providing furnace refactory side bricks at summanahalli crematorium in Ward No 73</t>
  </si>
  <si>
    <t>073-16-000044</t>
  </si>
  <si>
    <t>Providing 4.5KW Kanthal heating element to furnace No 1 at summanahalli crematorium in Ward No 73</t>
  </si>
  <si>
    <t xml:space="preserve">Sai Electric Com </t>
  </si>
  <si>
    <t>073-16-000045</t>
  </si>
  <si>
    <t>Providing 4.5KW Kanthal heating element to furnace No 2 at summanahalli crematorium in Ward No 73</t>
  </si>
  <si>
    <t>073-17-000004</t>
  </si>
  <si>
    <t>Providing open Gym equipments in Gandhi Park 9th block in Ward No 73</t>
  </si>
  <si>
    <t>KRIDL Bangaluru</t>
  </si>
  <si>
    <t>P0311</t>
  </si>
  <si>
    <t>Landscape Development Of Parks/Medians/Boulevants and Circles(Janoodya Works)</t>
  </si>
  <si>
    <t>ddo008</t>
  </si>
  <si>
    <t xml:space="preserve"> Executive Engineer (Project) Rajarajeshwari Nagar Zone</t>
  </si>
  <si>
    <t>July</t>
  </si>
  <si>
    <t>073-17-000040</t>
  </si>
  <si>
    <t>Drilling of Borewell providing and fixing motor, pump, water supply line, to the borewell at kempegowda Layout, Gangamma Garden, and RKL Layout in Ward No 73 Kottigepalya</t>
  </si>
  <si>
    <t>Prakash S</t>
  </si>
  <si>
    <t>P1771</t>
  </si>
  <si>
    <t>Zone Works - POW Works</t>
  </si>
  <si>
    <t>073-17-000043</t>
  </si>
  <si>
    <t>Drilling of Borewell providing and fixing motor, pump, water supply line, to the borewell at Nagarabhavi 1st Block near Shankar Sannidi Nagarabhavi 11th Block Ward No 73 Kottigepalya</t>
  </si>
  <si>
    <t>073-17-000042</t>
  </si>
  <si>
    <t>Drilling of Borewell providing and fixing motor, pump, water supply line, to the borewell at Malagala village, Malagala Janatha Colony and Krishnanda Nagara Ward No 73 Kottigepalya</t>
  </si>
  <si>
    <t>073-19-000008</t>
  </si>
  <si>
    <t>Construction of CC Roads at Srinivasanagar and Salapuradamma Layout</t>
  </si>
  <si>
    <t>KRIDL</t>
  </si>
  <si>
    <t>P3111</t>
  </si>
  <si>
    <t>State Finance Commission Untied Grant Works</t>
  </si>
  <si>
    <t>073-19-000009</t>
  </si>
  <si>
    <t>Construction of CC Roads at Premnagar in ward no 73</t>
  </si>
  <si>
    <t>073-18-000005</t>
  </si>
  <si>
    <t>Improvements and Other Development works at 11th Block Vinayaka Temple Park in Ward No.73 RR Nagara Zone.</t>
  </si>
  <si>
    <t>Chowdeshwari Electrical Prop. Shivaramu</t>
  </si>
  <si>
    <t>P3350</t>
  </si>
  <si>
    <t>Developmental works at Yeshwanpura, RR Nagar, K.R Pura Assembly Constituency Rs.15.00 Cr Each</t>
  </si>
  <si>
    <t>M/S SREE MAMATHA ELECTRICAL ENTERPRISES</t>
  </si>
  <si>
    <t>073-17-000038</t>
  </si>
  <si>
    <t>Reserving fund for Emergency and necessary works in Ward No 73 Kottigepalya</t>
  </si>
  <si>
    <t>K.Shankar (Thirumala Enterprises)</t>
  </si>
  <si>
    <t>073-17-000032</t>
  </si>
  <si>
    <t>House keeping of Animal Cremetorium by engaging required staff including Periodically cleaning of furnace D.G set cleaning of scrubber,chiminey etc, complete at Summanahalli in ward No 73 of RR Nagar Zone</t>
  </si>
  <si>
    <t>Sai Electricom</t>
  </si>
  <si>
    <t>073-17-000030</t>
  </si>
  <si>
    <t>House keeping of Electrical Cremetorium by engaging required staff including Periodically cleaning of furnace DG set cleaning of scrubber chiminey etc complete at Summanahalli in ward No 73 of RR Nagar Zone</t>
  </si>
  <si>
    <t>August</t>
  </si>
  <si>
    <t>073-17-000041</t>
  </si>
  <si>
    <t>Drilling of Borewell providing and fixing motor, pump, water supply line, to the borewell at Sajjepalya New Layout, near Aravinda School Malagala and Ward No 73 Kottigepalya</t>
  </si>
  <si>
    <t>Kusuma Electricals</t>
  </si>
  <si>
    <t>September</t>
  </si>
  <si>
    <t>October</t>
  </si>
  <si>
    <t>073-17-000081</t>
  </si>
  <si>
    <t>Drilling of Borewells and Supplying of Water through pipeline in Kottigepalya Village and Surrounding areas in Ward No 73 Kottigepalya</t>
  </si>
  <si>
    <t>P1802</t>
  </si>
  <si>
    <t>Water Supply New Areas</t>
  </si>
  <si>
    <t>073-17-000080</t>
  </si>
  <si>
    <t>Drilling of Borewells and Supplying of Water through pipeline in Malagala Village and Surrounding areas in Ward No 73 Kottigepalya</t>
  </si>
  <si>
    <t>November</t>
  </si>
  <si>
    <t>073-17-000029</t>
  </si>
  <si>
    <t>Maintenance of electrical Cremitorium furnance and equipments using necesssery spare parts tools and skilled man power etc complete at Summanahalli in ward No 73 of RR Nagar Zone</t>
  </si>
  <si>
    <t>Prema Electrical Enterprises</t>
  </si>
  <si>
    <t>073-19-000022</t>
  </si>
  <si>
    <t>Raising of Retaining Wall From Pattegarpalya Bridge to Kalyananagar Bridge in ward no 73</t>
  </si>
  <si>
    <t>P3409</t>
  </si>
  <si>
    <t>SFC Untied SC-SP/TSP Grant works</t>
  </si>
  <si>
    <t>073-19-000013</t>
  </si>
  <si>
    <t>Providing and Fixing Street LED lights and other accessories in ward no 73 Kottigepalya</t>
  </si>
  <si>
    <t xml:space="preserve">PM Channegowda Prop Sri Lakshmi Narasimha Electricals </t>
  </si>
  <si>
    <t>073-18-000023</t>
  </si>
  <si>
    <t>Construction of RCC U Shape Drain from Pillappana Katte to Connecting point of SWD V-201 Opp. To Kodava Samaja Chowdeshwari Nagara ward no 73 of RR Nagara Zone</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</si>
  <si>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</si>
  <si>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</si>
  <si>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December</t>
  </si>
  <si>
    <t>073-18-000024</t>
  </si>
  <si>
    <t>Construction of Sump tank and other Works in Parks in Ward no 73 in RR Nagar Zone</t>
  </si>
  <si>
    <t>Karnataka Rural Infrastructure Development Ltd</t>
  </si>
  <si>
    <t>P3209</t>
  </si>
  <si>
    <t>Water Facilities in BBMP Parks</t>
  </si>
  <si>
    <t>073-18-000030</t>
  </si>
  <si>
    <t xml:space="preserve">Construction of Compound wall providing and fixing of sliding gate and other allied works to Indira Canteen at R.Rajanna Ground in ward no.73 Kottigepalya </t>
  </si>
  <si>
    <t>The Technical Manager</t>
  </si>
  <si>
    <t>P3106</t>
  </si>
  <si>
    <t>Nagarothana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</si>
</sst>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tabSelected="1" topLeftCell="A31" workbookViewId="0">
      <selection activeCell="A2" sqref="A2:XFD48"/>
    </sheetView>
  </sheetViews>
  <sheetFormatPr defaultRowHeight="14.5" x14ac:dyDescent="0.35"/>
  <cols>
    <col min="1" max="1" width="5" bestFit="1" customWidth="1"/>
    <col min="2" max="2" width="6.26953125" bestFit="1" customWidth="1"/>
    <col min="3" max="3" width="9.54296875" bestFit="1" customWidth="1"/>
    <col min="5" max="5" width="10.72656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2596</v>
      </c>
      <c r="B2" s="6" t="s">
        <v>28</v>
      </c>
      <c r="C2" s="7">
        <v>43566</v>
      </c>
      <c r="D2" s="8">
        <v>73</v>
      </c>
      <c r="E2" s="9" t="s">
        <v>44</v>
      </c>
      <c r="F2" s="8" t="s">
        <v>45</v>
      </c>
      <c r="G2" s="9" t="s">
        <v>46</v>
      </c>
      <c r="H2" s="8" t="str">
        <f>"000053"</f>
        <v>000053</v>
      </c>
      <c r="I2" s="7">
        <v>43461</v>
      </c>
      <c r="J2" s="8" t="str">
        <f>"000141"</f>
        <v>000141</v>
      </c>
      <c r="K2" s="7">
        <v>43500</v>
      </c>
      <c r="L2" s="8" t="str">
        <f>"000142"</f>
        <v>000142</v>
      </c>
      <c r="M2" s="7">
        <v>43500</v>
      </c>
      <c r="N2" s="8">
        <v>18</v>
      </c>
      <c r="O2" s="8" t="str">
        <f>"000309"</f>
        <v>000309</v>
      </c>
      <c r="P2" s="7">
        <v>43565</v>
      </c>
      <c r="Q2" s="10">
        <v>8.3888400000000001</v>
      </c>
      <c r="R2" s="10">
        <v>0.76339000000000001</v>
      </c>
      <c r="S2" s="10">
        <v>7.6254499999999998</v>
      </c>
      <c r="T2" s="8">
        <v>16</v>
      </c>
      <c r="U2" s="7">
        <v>43566</v>
      </c>
      <c r="V2" s="8">
        <v>9448886499</v>
      </c>
      <c r="W2" s="9" t="s">
        <v>47</v>
      </c>
      <c r="X2" s="8" t="s">
        <v>34</v>
      </c>
      <c r="Y2" s="9" t="s">
        <v>35</v>
      </c>
      <c r="Z2" s="8" t="s">
        <v>32</v>
      </c>
      <c r="AA2" s="9" t="s">
        <v>33</v>
      </c>
      <c r="AB2" s="10">
        <f t="shared" ref="AB2:AB36" si="0">Q2/100</f>
        <v>8.3888400000000002E-2</v>
      </c>
    </row>
    <row r="3" spans="1:28" s="4" customFormat="1" ht="13" x14ac:dyDescent="0.3">
      <c r="A3" s="5">
        <v>2597</v>
      </c>
      <c r="B3" s="6" t="s">
        <v>28</v>
      </c>
      <c r="C3" s="7">
        <v>43575</v>
      </c>
      <c r="D3" s="8">
        <v>73</v>
      </c>
      <c r="E3" s="9" t="s">
        <v>44</v>
      </c>
      <c r="F3" s="8" t="s">
        <v>48</v>
      </c>
      <c r="G3" s="9" t="s">
        <v>49</v>
      </c>
      <c r="H3" s="8" t="str">
        <f>"000045"</f>
        <v>000045</v>
      </c>
      <c r="I3" s="7">
        <v>42795</v>
      </c>
      <c r="J3" s="8" t="str">
        <f>"000170"</f>
        <v>000170</v>
      </c>
      <c r="K3" s="7">
        <v>43546</v>
      </c>
      <c r="L3" s="8" t="str">
        <f>"000171"</f>
        <v>000171</v>
      </c>
      <c r="M3" s="7">
        <v>43546</v>
      </c>
      <c r="N3" s="8">
        <v>16</v>
      </c>
      <c r="O3" s="8" t="str">
        <f>""</f>
        <v/>
      </c>
      <c r="P3" s="7"/>
      <c r="Q3" s="10">
        <v>2.4960200000000001</v>
      </c>
      <c r="R3" s="10">
        <v>0.16725999999999999</v>
      </c>
      <c r="S3" s="10">
        <v>2.3287599999999999</v>
      </c>
      <c r="T3" s="8">
        <v>20</v>
      </c>
      <c r="U3" s="7">
        <v>43575</v>
      </c>
      <c r="V3" s="8">
        <v>9448226711</v>
      </c>
      <c r="W3" s="9" t="s">
        <v>50</v>
      </c>
      <c r="X3" s="8" t="s">
        <v>29</v>
      </c>
      <c r="Y3" s="9" t="s">
        <v>30</v>
      </c>
      <c r="Z3" s="8" t="s">
        <v>32</v>
      </c>
      <c r="AA3" s="9" t="s">
        <v>33</v>
      </c>
      <c r="AB3" s="10">
        <f t="shared" si="0"/>
        <v>2.4960200000000002E-2</v>
      </c>
    </row>
    <row r="4" spans="1:28" s="4" customFormat="1" ht="13" x14ac:dyDescent="0.3">
      <c r="A4" s="5">
        <v>2598</v>
      </c>
      <c r="B4" s="6" t="s">
        <v>28</v>
      </c>
      <c r="C4" s="7">
        <v>43575</v>
      </c>
      <c r="D4" s="8">
        <v>73</v>
      </c>
      <c r="E4" s="9" t="s">
        <v>44</v>
      </c>
      <c r="F4" s="8" t="s">
        <v>51</v>
      </c>
      <c r="G4" s="9" t="s">
        <v>52</v>
      </c>
      <c r="H4" s="8" t="str">
        <f>"000035"</f>
        <v>000035</v>
      </c>
      <c r="I4" s="7">
        <v>42794</v>
      </c>
      <c r="J4" s="8" t="str">
        <f>"000024"</f>
        <v>000024</v>
      </c>
      <c r="K4" s="7">
        <v>43594</v>
      </c>
      <c r="L4" s="8" t="str">
        <f>"000024"</f>
        <v>000024</v>
      </c>
      <c r="M4" s="7">
        <v>43594</v>
      </c>
      <c r="N4" s="8">
        <v>16</v>
      </c>
      <c r="O4" s="8" t="str">
        <f>""</f>
        <v/>
      </c>
      <c r="P4" s="7"/>
      <c r="Q4" s="10">
        <v>5.2297200000000004</v>
      </c>
      <c r="R4" s="10">
        <v>0.43902000000000002</v>
      </c>
      <c r="S4" s="10">
        <v>4.7907000000000002</v>
      </c>
      <c r="T4" s="8">
        <v>20</v>
      </c>
      <c r="U4" s="7">
        <v>43575</v>
      </c>
      <c r="V4" s="8">
        <v>9845007123</v>
      </c>
      <c r="W4" s="9" t="s">
        <v>53</v>
      </c>
      <c r="X4" s="8" t="s">
        <v>29</v>
      </c>
      <c r="Y4" s="9" t="s">
        <v>30</v>
      </c>
      <c r="Z4" s="8" t="s">
        <v>32</v>
      </c>
      <c r="AA4" s="9" t="s">
        <v>33</v>
      </c>
      <c r="AB4" s="10">
        <f t="shared" si="0"/>
        <v>5.2297200000000002E-2</v>
      </c>
    </row>
    <row r="5" spans="1:28" s="4" customFormat="1" ht="13" x14ac:dyDescent="0.3">
      <c r="A5" s="5">
        <v>2599</v>
      </c>
      <c r="B5" s="6" t="s">
        <v>28</v>
      </c>
      <c r="C5" s="7">
        <v>43575</v>
      </c>
      <c r="D5" s="8">
        <v>73</v>
      </c>
      <c r="E5" s="9" t="s">
        <v>44</v>
      </c>
      <c r="F5" s="8" t="s">
        <v>54</v>
      </c>
      <c r="G5" s="9" t="s">
        <v>55</v>
      </c>
      <c r="H5" s="8" t="str">
        <f>"000038"</f>
        <v>000038</v>
      </c>
      <c r="I5" s="7">
        <v>42794</v>
      </c>
      <c r="J5" s="8" t="str">
        <f>"000023"</f>
        <v>000023</v>
      </c>
      <c r="K5" s="7">
        <v>43594</v>
      </c>
      <c r="L5" s="8" t="str">
        <f>"000023"</f>
        <v>000023</v>
      </c>
      <c r="M5" s="7">
        <v>43594</v>
      </c>
      <c r="N5" s="8">
        <v>16</v>
      </c>
      <c r="O5" s="8" t="str">
        <f>""</f>
        <v/>
      </c>
      <c r="P5" s="7"/>
      <c r="Q5" s="10">
        <v>4.9401599999999997</v>
      </c>
      <c r="R5" s="10">
        <v>0.42135</v>
      </c>
      <c r="S5" s="10">
        <v>4.5188100000000002</v>
      </c>
      <c r="T5" s="8">
        <v>20</v>
      </c>
      <c r="U5" s="7">
        <v>43575</v>
      </c>
      <c r="V5" s="8">
        <v>9845007123</v>
      </c>
      <c r="W5" s="9" t="s">
        <v>56</v>
      </c>
      <c r="X5" s="8" t="s">
        <v>29</v>
      </c>
      <c r="Y5" s="9" t="s">
        <v>30</v>
      </c>
      <c r="Z5" s="8" t="s">
        <v>32</v>
      </c>
      <c r="AA5" s="9" t="s">
        <v>33</v>
      </c>
      <c r="AB5" s="10">
        <f t="shared" si="0"/>
        <v>4.9401599999999997E-2</v>
      </c>
    </row>
    <row r="6" spans="1:28" s="4" customFormat="1" ht="13" x14ac:dyDescent="0.3">
      <c r="A6" s="5">
        <v>2600</v>
      </c>
      <c r="B6" s="6" t="s">
        <v>28</v>
      </c>
      <c r="C6" s="7">
        <v>43575</v>
      </c>
      <c r="D6" s="8">
        <v>73</v>
      </c>
      <c r="E6" s="9" t="s">
        <v>44</v>
      </c>
      <c r="F6" s="8" t="s">
        <v>57</v>
      </c>
      <c r="G6" s="9" t="s">
        <v>58</v>
      </c>
      <c r="H6" s="8" t="str">
        <f>"000052"</f>
        <v>000052</v>
      </c>
      <c r="I6" s="7">
        <v>42817</v>
      </c>
      <c r="J6" s="8" t="str">
        <f>"000169"</f>
        <v>000169</v>
      </c>
      <c r="K6" s="7">
        <v>43546</v>
      </c>
      <c r="L6" s="8" t="str">
        <f>"000170"</f>
        <v>000170</v>
      </c>
      <c r="M6" s="7">
        <v>43546</v>
      </c>
      <c r="N6" s="8">
        <v>16</v>
      </c>
      <c r="O6" s="8" t="str">
        <f>""</f>
        <v/>
      </c>
      <c r="P6" s="7"/>
      <c r="Q6" s="10">
        <v>3.6807099999999999</v>
      </c>
      <c r="R6" s="10">
        <v>0.23952999999999999</v>
      </c>
      <c r="S6" s="10">
        <v>3.4411800000000001</v>
      </c>
      <c r="T6" s="8">
        <v>20</v>
      </c>
      <c r="U6" s="7">
        <v>43575</v>
      </c>
      <c r="V6" s="8">
        <v>9448226711</v>
      </c>
      <c r="W6" s="9" t="s">
        <v>59</v>
      </c>
      <c r="X6" s="8" t="s">
        <v>29</v>
      </c>
      <c r="Y6" s="9" t="s">
        <v>30</v>
      </c>
      <c r="Z6" s="8" t="s">
        <v>32</v>
      </c>
      <c r="AA6" s="9" t="s">
        <v>33</v>
      </c>
      <c r="AB6" s="10">
        <f t="shared" si="0"/>
        <v>3.6807100000000002E-2</v>
      </c>
    </row>
    <row r="7" spans="1:28" s="4" customFormat="1" ht="13" x14ac:dyDescent="0.3">
      <c r="A7" s="5">
        <v>2601</v>
      </c>
      <c r="B7" s="6" t="s">
        <v>28</v>
      </c>
      <c r="C7" s="7">
        <v>43575</v>
      </c>
      <c r="D7" s="8">
        <v>73</v>
      </c>
      <c r="E7" s="9" t="s">
        <v>44</v>
      </c>
      <c r="F7" s="8" t="s">
        <v>48</v>
      </c>
      <c r="G7" s="9" t="s">
        <v>49</v>
      </c>
      <c r="H7" s="8" t="str">
        <f>"000045"</f>
        <v>000045</v>
      </c>
      <c r="I7" s="7">
        <v>42795</v>
      </c>
      <c r="J7" s="8" t="str">
        <f>"000170"</f>
        <v>000170</v>
      </c>
      <c r="K7" s="7">
        <v>43546</v>
      </c>
      <c r="L7" s="8" t="str">
        <f>"000171"</f>
        <v>000171</v>
      </c>
      <c r="M7" s="7">
        <v>43546</v>
      </c>
      <c r="N7" s="8">
        <v>16</v>
      </c>
      <c r="O7" s="8" t="str">
        <f>""</f>
        <v/>
      </c>
      <c r="P7" s="7"/>
      <c r="Q7" s="10">
        <v>6.6560300000000003</v>
      </c>
      <c r="R7" s="10">
        <v>0.56601999999999997</v>
      </c>
      <c r="S7" s="10">
        <v>6.0900100000000004</v>
      </c>
      <c r="T7" s="8">
        <v>20</v>
      </c>
      <c r="U7" s="7">
        <v>43575</v>
      </c>
      <c r="V7" s="8">
        <v>9448226711</v>
      </c>
      <c r="W7" s="9" t="s">
        <v>50</v>
      </c>
      <c r="X7" s="8" t="s">
        <v>29</v>
      </c>
      <c r="Y7" s="9" t="s">
        <v>30</v>
      </c>
      <c r="Z7" s="8" t="s">
        <v>32</v>
      </c>
      <c r="AA7" s="9" t="s">
        <v>33</v>
      </c>
      <c r="AB7" s="10">
        <f t="shared" si="0"/>
        <v>6.6560300000000003E-2</v>
      </c>
    </row>
    <row r="8" spans="1:28" s="4" customFormat="1" ht="13" x14ac:dyDescent="0.3">
      <c r="A8" s="5">
        <v>2602</v>
      </c>
      <c r="B8" s="6" t="s">
        <v>28</v>
      </c>
      <c r="C8" s="7">
        <v>43575</v>
      </c>
      <c r="D8" s="8">
        <v>73</v>
      </c>
      <c r="E8" s="9" t="s">
        <v>44</v>
      </c>
      <c r="F8" s="8" t="s">
        <v>57</v>
      </c>
      <c r="G8" s="9" t="s">
        <v>58</v>
      </c>
      <c r="H8" s="8" t="str">
        <f>"000052"</f>
        <v>000052</v>
      </c>
      <c r="I8" s="7">
        <v>42817</v>
      </c>
      <c r="J8" s="8" t="str">
        <f>"000169"</f>
        <v>000169</v>
      </c>
      <c r="K8" s="7">
        <v>43546</v>
      </c>
      <c r="L8" s="8" t="str">
        <f>"000170"</f>
        <v>000170</v>
      </c>
      <c r="M8" s="7">
        <v>43546</v>
      </c>
      <c r="N8" s="8">
        <v>16</v>
      </c>
      <c r="O8" s="8" t="str">
        <f>""</f>
        <v/>
      </c>
      <c r="P8" s="7"/>
      <c r="Q8" s="10">
        <v>6.9453199999999997</v>
      </c>
      <c r="R8" s="10">
        <v>0.56366000000000005</v>
      </c>
      <c r="S8" s="10">
        <v>6.3816600000000001</v>
      </c>
      <c r="T8" s="8">
        <v>20</v>
      </c>
      <c r="U8" s="7">
        <v>43575</v>
      </c>
      <c r="V8" s="8">
        <v>9448226711</v>
      </c>
      <c r="W8" s="9" t="s">
        <v>59</v>
      </c>
      <c r="X8" s="8" t="s">
        <v>29</v>
      </c>
      <c r="Y8" s="9" t="s">
        <v>30</v>
      </c>
      <c r="Z8" s="8" t="s">
        <v>32</v>
      </c>
      <c r="AA8" s="9" t="s">
        <v>33</v>
      </c>
      <c r="AB8" s="10">
        <f t="shared" si="0"/>
        <v>6.9453199999999993E-2</v>
      </c>
    </row>
    <row r="9" spans="1:28" s="4" customFormat="1" ht="13" x14ac:dyDescent="0.3">
      <c r="A9" s="5">
        <v>2603</v>
      </c>
      <c r="B9" s="6" t="s">
        <v>28</v>
      </c>
      <c r="C9" s="7">
        <v>43580</v>
      </c>
      <c r="D9" s="8">
        <v>73</v>
      </c>
      <c r="E9" s="9" t="s">
        <v>44</v>
      </c>
      <c r="F9" s="8" t="s">
        <v>51</v>
      </c>
      <c r="G9" s="9" t="s">
        <v>52</v>
      </c>
      <c r="H9" s="8" t="str">
        <f>"000035"</f>
        <v>000035</v>
      </c>
      <c r="I9" s="7">
        <v>42794</v>
      </c>
      <c r="J9" s="8" t="str">
        <f>"000024"</f>
        <v>000024</v>
      </c>
      <c r="K9" s="7">
        <v>43594</v>
      </c>
      <c r="L9" s="8" t="str">
        <f>"000024"</f>
        <v>000024</v>
      </c>
      <c r="M9" s="7">
        <v>43594</v>
      </c>
      <c r="N9" s="8">
        <v>16</v>
      </c>
      <c r="O9" s="8" t="str">
        <f>"001827"</f>
        <v>001827</v>
      </c>
      <c r="P9" s="7">
        <v>43605</v>
      </c>
      <c r="Q9" s="10">
        <v>3.4864799999999998</v>
      </c>
      <c r="R9" s="10">
        <v>0.46698000000000001</v>
      </c>
      <c r="S9" s="10">
        <v>3.0194999999999999</v>
      </c>
      <c r="T9" s="8">
        <v>29</v>
      </c>
      <c r="U9" s="7">
        <v>43580</v>
      </c>
      <c r="V9" s="8">
        <v>9845007123</v>
      </c>
      <c r="W9" s="9" t="s">
        <v>53</v>
      </c>
      <c r="X9" s="8" t="s">
        <v>29</v>
      </c>
      <c r="Y9" s="9" t="s">
        <v>30</v>
      </c>
      <c r="Z9" s="8" t="s">
        <v>32</v>
      </c>
      <c r="AA9" s="9" t="s">
        <v>33</v>
      </c>
      <c r="AB9" s="10">
        <f t="shared" si="0"/>
        <v>3.4864800000000001E-2</v>
      </c>
    </row>
    <row r="10" spans="1:28" s="4" customFormat="1" ht="13" x14ac:dyDescent="0.3">
      <c r="A10" s="5">
        <v>2604</v>
      </c>
      <c r="B10" s="6" t="s">
        <v>28</v>
      </c>
      <c r="C10" s="7">
        <v>43580</v>
      </c>
      <c r="D10" s="8">
        <v>73</v>
      </c>
      <c r="E10" s="9" t="s">
        <v>44</v>
      </c>
      <c r="F10" s="8" t="s">
        <v>54</v>
      </c>
      <c r="G10" s="9" t="s">
        <v>55</v>
      </c>
      <c r="H10" s="8" t="str">
        <f>"000038"</f>
        <v>000038</v>
      </c>
      <c r="I10" s="7">
        <v>42794</v>
      </c>
      <c r="J10" s="8" t="str">
        <f>"000023"</f>
        <v>000023</v>
      </c>
      <c r="K10" s="7">
        <v>43594</v>
      </c>
      <c r="L10" s="8" t="str">
        <f>"000023"</f>
        <v>000023</v>
      </c>
      <c r="M10" s="7">
        <v>43594</v>
      </c>
      <c r="N10" s="8">
        <v>16</v>
      </c>
      <c r="O10" s="8" t="str">
        <f>"001826"</f>
        <v>001826</v>
      </c>
      <c r="P10" s="7">
        <v>43605</v>
      </c>
      <c r="Q10" s="10">
        <v>3.2934299999999999</v>
      </c>
      <c r="R10" s="10">
        <v>0.44555</v>
      </c>
      <c r="S10" s="10">
        <v>2.84788</v>
      </c>
      <c r="T10" s="8">
        <v>29</v>
      </c>
      <c r="U10" s="7">
        <v>43580</v>
      </c>
      <c r="V10" s="8">
        <v>9845007123</v>
      </c>
      <c r="W10" s="9" t="s">
        <v>56</v>
      </c>
      <c r="X10" s="8" t="s">
        <v>29</v>
      </c>
      <c r="Y10" s="9" t="s">
        <v>30</v>
      </c>
      <c r="Z10" s="8" t="s">
        <v>32</v>
      </c>
      <c r="AA10" s="9" t="s">
        <v>33</v>
      </c>
      <c r="AB10" s="10">
        <f t="shared" si="0"/>
        <v>3.29343E-2</v>
      </c>
    </row>
    <row r="11" spans="1:28" s="4" customFormat="1" ht="13" x14ac:dyDescent="0.3">
      <c r="A11" s="5">
        <v>2605</v>
      </c>
      <c r="B11" s="6" t="s">
        <v>31</v>
      </c>
      <c r="C11" s="7">
        <v>43598</v>
      </c>
      <c r="D11" s="8">
        <v>73</v>
      </c>
      <c r="E11" s="9" t="s">
        <v>44</v>
      </c>
      <c r="F11" s="8" t="s">
        <v>60</v>
      </c>
      <c r="G11" s="9" t="s">
        <v>61</v>
      </c>
      <c r="H11" s="8" t="str">
        <f>"000003"</f>
        <v>000003</v>
      </c>
      <c r="I11" s="7">
        <v>43335</v>
      </c>
      <c r="J11" s="8" t="str">
        <f>"000023"</f>
        <v>000023</v>
      </c>
      <c r="K11" s="7">
        <v>43470</v>
      </c>
      <c r="L11" s="8" t="str">
        <f>"000243"</f>
        <v>000243</v>
      </c>
      <c r="M11" s="7">
        <v>43472</v>
      </c>
      <c r="N11" s="8">
        <v>18</v>
      </c>
      <c r="O11" s="8" t="str">
        <f>"001428"</f>
        <v>001428</v>
      </c>
      <c r="P11" s="7">
        <v>43595</v>
      </c>
      <c r="Q11" s="10">
        <v>9.9456000000000007</v>
      </c>
      <c r="R11" s="10">
        <v>1.0727</v>
      </c>
      <c r="S11" s="10">
        <v>8.8728999999999996</v>
      </c>
      <c r="T11" s="8">
        <v>41</v>
      </c>
      <c r="U11" s="7">
        <v>43598</v>
      </c>
      <c r="V11" s="8">
        <v>9900643133</v>
      </c>
      <c r="W11" s="9" t="s">
        <v>62</v>
      </c>
      <c r="X11" s="8" t="s">
        <v>38</v>
      </c>
      <c r="Y11" s="9" t="s">
        <v>39</v>
      </c>
      <c r="Z11" s="8" t="s">
        <v>36</v>
      </c>
      <c r="AA11" s="9" t="s">
        <v>37</v>
      </c>
      <c r="AB11" s="10">
        <f t="shared" si="0"/>
        <v>9.9456000000000003E-2</v>
      </c>
    </row>
    <row r="12" spans="1:28" s="4" customFormat="1" ht="13" x14ac:dyDescent="0.3">
      <c r="A12" s="5">
        <v>2606</v>
      </c>
      <c r="B12" s="6" t="s">
        <v>31</v>
      </c>
      <c r="C12" s="7">
        <v>43606</v>
      </c>
      <c r="D12" s="8">
        <v>73</v>
      </c>
      <c r="E12" s="9" t="s">
        <v>44</v>
      </c>
      <c r="F12" s="8" t="s">
        <v>57</v>
      </c>
      <c r="G12" s="9" t="s">
        <v>58</v>
      </c>
      <c r="H12" s="8" t="str">
        <f>"000052"</f>
        <v>000052</v>
      </c>
      <c r="I12" s="7">
        <v>42817</v>
      </c>
      <c r="J12" s="8" t="str">
        <f>"000169"</f>
        <v>000169</v>
      </c>
      <c r="K12" s="7">
        <v>43546</v>
      </c>
      <c r="L12" s="8" t="str">
        <f>"000170"</f>
        <v>000170</v>
      </c>
      <c r="M12" s="7">
        <v>43546</v>
      </c>
      <c r="N12" s="8">
        <v>16</v>
      </c>
      <c r="O12" s="8" t="str">
        <f>"001763"</f>
        <v>001763</v>
      </c>
      <c r="P12" s="7">
        <v>43603</v>
      </c>
      <c r="Q12" s="10">
        <v>3.9687700000000001</v>
      </c>
      <c r="R12" s="10">
        <v>0.51054999999999995</v>
      </c>
      <c r="S12" s="10">
        <v>3.4582199999999998</v>
      </c>
      <c r="T12" s="8">
        <v>55</v>
      </c>
      <c r="U12" s="7">
        <v>43606</v>
      </c>
      <c r="V12" s="8">
        <v>9448226711</v>
      </c>
      <c r="W12" s="9" t="s">
        <v>59</v>
      </c>
      <c r="X12" s="8" t="s">
        <v>29</v>
      </c>
      <c r="Y12" s="9" t="s">
        <v>30</v>
      </c>
      <c r="Z12" s="8" t="s">
        <v>32</v>
      </c>
      <c r="AA12" s="9" t="s">
        <v>33</v>
      </c>
      <c r="AB12" s="10">
        <f t="shared" si="0"/>
        <v>3.9687699999999999E-2</v>
      </c>
    </row>
    <row r="13" spans="1:28" s="4" customFormat="1" ht="13" x14ac:dyDescent="0.3">
      <c r="A13" s="5">
        <v>2607</v>
      </c>
      <c r="B13" s="6" t="s">
        <v>31</v>
      </c>
      <c r="C13" s="7">
        <v>43606</v>
      </c>
      <c r="D13" s="8">
        <v>73</v>
      </c>
      <c r="E13" s="9" t="s">
        <v>44</v>
      </c>
      <c r="F13" s="8" t="s">
        <v>48</v>
      </c>
      <c r="G13" s="9" t="s">
        <v>49</v>
      </c>
      <c r="H13" s="8" t="str">
        <f>"000045"</f>
        <v>000045</v>
      </c>
      <c r="I13" s="7">
        <v>42795</v>
      </c>
      <c r="J13" s="8" t="str">
        <f>"000170"</f>
        <v>000170</v>
      </c>
      <c r="K13" s="7">
        <v>43546</v>
      </c>
      <c r="L13" s="8" t="str">
        <f>"000171"</f>
        <v>000171</v>
      </c>
      <c r="M13" s="7">
        <v>43546</v>
      </c>
      <c r="N13" s="8">
        <v>16</v>
      </c>
      <c r="O13" s="8" t="str">
        <f>"001764"</f>
        <v>001764</v>
      </c>
      <c r="P13" s="7">
        <v>43603</v>
      </c>
      <c r="Q13" s="10">
        <v>3.32802</v>
      </c>
      <c r="R13" s="10">
        <v>0.43941000000000002</v>
      </c>
      <c r="S13" s="10">
        <v>2.8886099999999999</v>
      </c>
      <c r="T13" s="8">
        <v>55</v>
      </c>
      <c r="U13" s="7">
        <v>43606</v>
      </c>
      <c r="V13" s="8">
        <v>9448226711</v>
      </c>
      <c r="W13" s="9" t="s">
        <v>50</v>
      </c>
      <c r="X13" s="8" t="s">
        <v>29</v>
      </c>
      <c r="Y13" s="9" t="s">
        <v>30</v>
      </c>
      <c r="Z13" s="8" t="s">
        <v>32</v>
      </c>
      <c r="AA13" s="9" t="s">
        <v>33</v>
      </c>
      <c r="AB13" s="10">
        <f t="shared" si="0"/>
        <v>3.3280200000000003E-2</v>
      </c>
    </row>
    <row r="14" spans="1:28" s="4" customFormat="1" ht="13" x14ac:dyDescent="0.3">
      <c r="A14" s="5">
        <v>2608</v>
      </c>
      <c r="B14" s="6" t="s">
        <v>31</v>
      </c>
      <c r="C14" s="7">
        <v>43606</v>
      </c>
      <c r="D14" s="8">
        <v>73</v>
      </c>
      <c r="E14" s="9" t="s">
        <v>44</v>
      </c>
      <c r="F14" s="8" t="s">
        <v>54</v>
      </c>
      <c r="G14" s="9" t="s">
        <v>55</v>
      </c>
      <c r="H14" s="8" t="str">
        <f>"000038"</f>
        <v>000038</v>
      </c>
      <c r="I14" s="7">
        <v>42794</v>
      </c>
      <c r="J14" s="8" t="str">
        <f>"000023"</f>
        <v>000023</v>
      </c>
      <c r="K14" s="7">
        <v>43594</v>
      </c>
      <c r="L14" s="8" t="str">
        <f>"000023"</f>
        <v>000023</v>
      </c>
      <c r="M14" s="7">
        <v>43594</v>
      </c>
      <c r="N14" s="8">
        <v>16</v>
      </c>
      <c r="O14" s="8" t="str">
        <f>"001826"</f>
        <v>001826</v>
      </c>
      <c r="P14" s="7">
        <v>43605</v>
      </c>
      <c r="Q14" s="10">
        <v>2.4700899999999999</v>
      </c>
      <c r="R14" s="10">
        <v>0.30487999999999998</v>
      </c>
      <c r="S14" s="10">
        <v>2.1652100000000001</v>
      </c>
      <c r="T14" s="8">
        <v>55</v>
      </c>
      <c r="U14" s="7">
        <v>43606</v>
      </c>
      <c r="V14" s="8">
        <v>9845007123</v>
      </c>
      <c r="W14" s="9" t="s">
        <v>56</v>
      </c>
      <c r="X14" s="8" t="s">
        <v>29</v>
      </c>
      <c r="Y14" s="9" t="s">
        <v>30</v>
      </c>
      <c r="Z14" s="8" t="s">
        <v>32</v>
      </c>
      <c r="AA14" s="9" t="s">
        <v>33</v>
      </c>
      <c r="AB14" s="10">
        <f t="shared" si="0"/>
        <v>2.4700899999999998E-2</v>
      </c>
    </row>
    <row r="15" spans="1:28" s="4" customFormat="1" ht="13" x14ac:dyDescent="0.3">
      <c r="A15" s="5">
        <v>2609</v>
      </c>
      <c r="B15" s="6" t="s">
        <v>31</v>
      </c>
      <c r="C15" s="7">
        <v>43606</v>
      </c>
      <c r="D15" s="8">
        <v>73</v>
      </c>
      <c r="E15" s="9" t="s">
        <v>44</v>
      </c>
      <c r="F15" s="8" t="s">
        <v>51</v>
      </c>
      <c r="G15" s="9" t="s">
        <v>52</v>
      </c>
      <c r="H15" s="8" t="str">
        <f>"000035"</f>
        <v>000035</v>
      </c>
      <c r="I15" s="7">
        <v>42794</v>
      </c>
      <c r="J15" s="8" t="str">
        <f>"000024"</f>
        <v>000024</v>
      </c>
      <c r="K15" s="7">
        <v>43594</v>
      </c>
      <c r="L15" s="8" t="str">
        <f>"000024"</f>
        <v>000024</v>
      </c>
      <c r="M15" s="7">
        <v>43594</v>
      </c>
      <c r="N15" s="8">
        <v>16</v>
      </c>
      <c r="O15" s="8" t="str">
        <f>"001827"</f>
        <v>001827</v>
      </c>
      <c r="P15" s="7">
        <v>43605</v>
      </c>
      <c r="Q15" s="10">
        <v>2.6148500000000001</v>
      </c>
      <c r="R15" s="10">
        <v>0.32064999999999999</v>
      </c>
      <c r="S15" s="10">
        <v>2.2942</v>
      </c>
      <c r="T15" s="8">
        <v>55</v>
      </c>
      <c r="U15" s="7">
        <v>43606</v>
      </c>
      <c r="V15" s="8">
        <v>9845007123</v>
      </c>
      <c r="W15" s="9" t="s">
        <v>53</v>
      </c>
      <c r="X15" s="8" t="s">
        <v>29</v>
      </c>
      <c r="Y15" s="9" t="s">
        <v>30</v>
      </c>
      <c r="Z15" s="8" t="s">
        <v>32</v>
      </c>
      <c r="AA15" s="9" t="s">
        <v>33</v>
      </c>
      <c r="AB15" s="10">
        <f t="shared" si="0"/>
        <v>2.6148500000000002E-2</v>
      </c>
    </row>
    <row r="16" spans="1:28" s="4" customFormat="1" ht="13" x14ac:dyDescent="0.3">
      <c r="A16" s="5">
        <v>2610</v>
      </c>
      <c r="B16" s="6" t="s">
        <v>31</v>
      </c>
      <c r="C16" s="7">
        <v>43610</v>
      </c>
      <c r="D16" s="8">
        <v>73</v>
      </c>
      <c r="E16" s="9" t="s">
        <v>44</v>
      </c>
      <c r="F16" s="8" t="s">
        <v>63</v>
      </c>
      <c r="G16" s="9" t="s">
        <v>64</v>
      </c>
      <c r="H16" s="8" t="str">
        <f>"000065"</f>
        <v>000065</v>
      </c>
      <c r="I16" s="7">
        <v>42644</v>
      </c>
      <c r="J16" s="8" t="str">
        <f>"000022"</f>
        <v>000022</v>
      </c>
      <c r="K16" s="7">
        <v>43145</v>
      </c>
      <c r="L16" s="8" t="str">
        <f>"000114"</f>
        <v>000114</v>
      </c>
      <c r="M16" s="7">
        <v>43145</v>
      </c>
      <c r="N16" s="8">
        <v>15</v>
      </c>
      <c r="O16" s="8" t="str">
        <f>"002073"</f>
        <v>002073</v>
      </c>
      <c r="P16" s="7">
        <v>43609</v>
      </c>
      <c r="Q16" s="10">
        <v>308.17568999999997</v>
      </c>
      <c r="R16" s="10">
        <v>33.175690000000003</v>
      </c>
      <c r="S16" s="10">
        <v>275</v>
      </c>
      <c r="T16" s="8">
        <v>59</v>
      </c>
      <c r="U16" s="7">
        <v>43610</v>
      </c>
      <c r="V16" s="8">
        <v>9999999999</v>
      </c>
      <c r="W16" s="9" t="s">
        <v>65</v>
      </c>
      <c r="X16" s="8" t="s">
        <v>40</v>
      </c>
      <c r="Y16" s="9" t="s">
        <v>41</v>
      </c>
      <c r="Z16" s="8" t="s">
        <v>42</v>
      </c>
      <c r="AA16" s="9" t="s">
        <v>43</v>
      </c>
      <c r="AB16" s="10">
        <f t="shared" si="0"/>
        <v>3.0817568999999998</v>
      </c>
    </row>
    <row r="17" spans="1:28" s="4" customFormat="1" ht="13" x14ac:dyDescent="0.3">
      <c r="A17" s="5">
        <v>2611</v>
      </c>
      <c r="B17" s="6" t="s">
        <v>31</v>
      </c>
      <c r="C17" s="7">
        <v>43614</v>
      </c>
      <c r="D17" s="8">
        <v>73</v>
      </c>
      <c r="E17" s="9" t="s">
        <v>44</v>
      </c>
      <c r="F17" s="8" t="s">
        <v>66</v>
      </c>
      <c r="G17" s="9" t="s">
        <v>67</v>
      </c>
      <c r="H17" s="8" t="str">
        <f>"000058"</f>
        <v>000058</v>
      </c>
      <c r="I17" s="7">
        <v>42819</v>
      </c>
      <c r="J17" s="8" t="str">
        <f>"000093"</f>
        <v>000093</v>
      </c>
      <c r="K17" s="7">
        <v>43124</v>
      </c>
      <c r="L17" s="8" t="str">
        <f>"000093"</f>
        <v>000093</v>
      </c>
      <c r="M17" s="7">
        <v>43124</v>
      </c>
      <c r="N17" s="8">
        <v>16</v>
      </c>
      <c r="O17" s="8" t="str">
        <f>"002097"</f>
        <v>002097</v>
      </c>
      <c r="P17" s="7">
        <v>43612</v>
      </c>
      <c r="Q17" s="10">
        <v>0.98646999999999996</v>
      </c>
      <c r="R17" s="10">
        <v>0.10949</v>
      </c>
      <c r="S17" s="10">
        <v>0.87697999999999998</v>
      </c>
      <c r="T17" s="8">
        <v>64</v>
      </c>
      <c r="U17" s="7">
        <v>43614</v>
      </c>
      <c r="V17" s="8">
        <v>9845351993</v>
      </c>
      <c r="W17" s="9" t="s">
        <v>68</v>
      </c>
      <c r="X17" s="8" t="s">
        <v>69</v>
      </c>
      <c r="Y17" s="9" t="s">
        <v>70</v>
      </c>
      <c r="Z17" s="8" t="s">
        <v>32</v>
      </c>
      <c r="AA17" s="9" t="s">
        <v>33</v>
      </c>
      <c r="AB17" s="10">
        <f t="shared" si="0"/>
        <v>9.8646999999999988E-3</v>
      </c>
    </row>
    <row r="18" spans="1:28" s="4" customFormat="1" ht="13" x14ac:dyDescent="0.3">
      <c r="A18" s="5">
        <v>2612</v>
      </c>
      <c r="B18" s="6" t="s">
        <v>31</v>
      </c>
      <c r="C18" s="7">
        <v>43615</v>
      </c>
      <c r="D18" s="8">
        <v>73</v>
      </c>
      <c r="E18" s="9" t="s">
        <v>44</v>
      </c>
      <c r="F18" s="8" t="s">
        <v>71</v>
      </c>
      <c r="G18" s="9" t="s">
        <v>72</v>
      </c>
      <c r="H18" s="8" t="str">
        <f>"000061"</f>
        <v>000061</v>
      </c>
      <c r="I18" s="7">
        <v>42819</v>
      </c>
      <c r="J18" s="8" t="str">
        <f>"000013"</f>
        <v>000013</v>
      </c>
      <c r="K18" s="7">
        <v>43054</v>
      </c>
      <c r="L18" s="8" t="str">
        <f>"000013"</f>
        <v>000013</v>
      </c>
      <c r="M18" s="7">
        <v>43054</v>
      </c>
      <c r="N18" s="8">
        <v>16</v>
      </c>
      <c r="O18" s="8" t="str">
        <f>"002104"</f>
        <v>002104</v>
      </c>
      <c r="P18" s="7">
        <v>43613</v>
      </c>
      <c r="Q18" s="10">
        <v>0.98218000000000005</v>
      </c>
      <c r="R18" s="10">
        <v>0.10902000000000001</v>
      </c>
      <c r="S18" s="10">
        <v>0.87316000000000005</v>
      </c>
      <c r="T18" s="8">
        <v>65</v>
      </c>
      <c r="U18" s="7">
        <v>43615</v>
      </c>
      <c r="V18" s="8">
        <v>9845351993</v>
      </c>
      <c r="W18" s="9" t="s">
        <v>68</v>
      </c>
      <c r="X18" s="8" t="s">
        <v>69</v>
      </c>
      <c r="Y18" s="9" t="s">
        <v>70</v>
      </c>
      <c r="Z18" s="8" t="s">
        <v>32</v>
      </c>
      <c r="AA18" s="9" t="s">
        <v>33</v>
      </c>
      <c r="AB18" s="10">
        <f t="shared" si="0"/>
        <v>9.8218000000000003E-3</v>
      </c>
    </row>
    <row r="19" spans="1:28" s="4" customFormat="1" ht="13" x14ac:dyDescent="0.3">
      <c r="A19" s="5">
        <v>2613</v>
      </c>
      <c r="B19" s="6" t="s">
        <v>31</v>
      </c>
      <c r="C19" s="7">
        <v>43615</v>
      </c>
      <c r="D19" s="8">
        <v>73</v>
      </c>
      <c r="E19" s="9" t="s">
        <v>44</v>
      </c>
      <c r="F19" s="8" t="s">
        <v>73</v>
      </c>
      <c r="G19" s="9" t="s">
        <v>74</v>
      </c>
      <c r="H19" s="8" t="str">
        <f>"000059"</f>
        <v>000059</v>
      </c>
      <c r="I19" s="7">
        <v>42819</v>
      </c>
      <c r="J19" s="8" t="str">
        <f>"000014"</f>
        <v>000014</v>
      </c>
      <c r="K19" s="7">
        <v>43054</v>
      </c>
      <c r="L19" s="8" t="str">
        <f>"000014"</f>
        <v>000014</v>
      </c>
      <c r="M19" s="7">
        <v>43054</v>
      </c>
      <c r="N19" s="8">
        <v>16</v>
      </c>
      <c r="O19" s="8" t="str">
        <f>"002105"</f>
        <v>002105</v>
      </c>
      <c r="P19" s="7">
        <v>43613</v>
      </c>
      <c r="Q19" s="10">
        <v>0.98751999999999995</v>
      </c>
      <c r="R19" s="10">
        <v>0.12778</v>
      </c>
      <c r="S19" s="10">
        <v>0.85973999999999995</v>
      </c>
      <c r="T19" s="8">
        <v>65</v>
      </c>
      <c r="U19" s="7">
        <v>43615</v>
      </c>
      <c r="V19" s="8">
        <v>9845351993</v>
      </c>
      <c r="W19" s="9" t="s">
        <v>75</v>
      </c>
      <c r="X19" s="8" t="s">
        <v>69</v>
      </c>
      <c r="Y19" s="9" t="s">
        <v>70</v>
      </c>
      <c r="Z19" s="8" t="s">
        <v>32</v>
      </c>
      <c r="AA19" s="9" t="s">
        <v>33</v>
      </c>
      <c r="AB19" s="10">
        <f t="shared" si="0"/>
        <v>9.8751999999999989E-3</v>
      </c>
    </row>
    <row r="20" spans="1:28" s="4" customFormat="1" ht="13" x14ac:dyDescent="0.3">
      <c r="A20" s="5">
        <v>2614</v>
      </c>
      <c r="B20" s="6" t="s">
        <v>31</v>
      </c>
      <c r="C20" s="7">
        <v>43615</v>
      </c>
      <c r="D20" s="8">
        <v>73</v>
      </c>
      <c r="E20" s="9" t="s">
        <v>44</v>
      </c>
      <c r="F20" s="8" t="s">
        <v>76</v>
      </c>
      <c r="G20" s="9" t="s">
        <v>77</v>
      </c>
      <c r="H20" s="8" t="str">
        <f>"000057"</f>
        <v>000057</v>
      </c>
      <c r="I20" s="7">
        <v>42819</v>
      </c>
      <c r="J20" s="8" t="str">
        <f>"000015"</f>
        <v>000015</v>
      </c>
      <c r="K20" s="7">
        <v>43054</v>
      </c>
      <c r="L20" s="8" t="str">
        <f>"000015"</f>
        <v>000015</v>
      </c>
      <c r="M20" s="7">
        <v>43054</v>
      </c>
      <c r="N20" s="8">
        <v>16</v>
      </c>
      <c r="O20" s="8" t="str">
        <f>"002106"</f>
        <v>002106</v>
      </c>
      <c r="P20" s="7">
        <v>43613</v>
      </c>
      <c r="Q20" s="10">
        <v>0.99158999999999997</v>
      </c>
      <c r="R20" s="10">
        <v>0.12822</v>
      </c>
      <c r="S20" s="10">
        <v>0.86336999999999997</v>
      </c>
      <c r="T20" s="8">
        <v>65</v>
      </c>
      <c r="U20" s="7">
        <v>43615</v>
      </c>
      <c r="V20" s="8">
        <v>9845351993</v>
      </c>
      <c r="W20" s="9" t="s">
        <v>68</v>
      </c>
      <c r="X20" s="8" t="s">
        <v>69</v>
      </c>
      <c r="Y20" s="9" t="s">
        <v>70</v>
      </c>
      <c r="Z20" s="8" t="s">
        <v>32</v>
      </c>
      <c r="AA20" s="9" t="s">
        <v>33</v>
      </c>
      <c r="AB20" s="10">
        <f t="shared" si="0"/>
        <v>9.9159000000000001E-3</v>
      </c>
    </row>
    <row r="21" spans="1:28" s="4" customFormat="1" ht="13" x14ac:dyDescent="0.3">
      <c r="A21" s="5">
        <v>2615</v>
      </c>
      <c r="B21" s="6" t="s">
        <v>31</v>
      </c>
      <c r="C21" s="7">
        <v>43615</v>
      </c>
      <c r="D21" s="8">
        <v>73</v>
      </c>
      <c r="E21" s="9" t="s">
        <v>44</v>
      </c>
      <c r="F21" s="8" t="s">
        <v>78</v>
      </c>
      <c r="G21" s="9" t="s">
        <v>79</v>
      </c>
      <c r="H21" s="8" t="str">
        <f>"000062"</f>
        <v>000062</v>
      </c>
      <c r="I21" s="7">
        <v>43309</v>
      </c>
      <c r="J21" s="8" t="str">
        <f>"000043"</f>
        <v>000043</v>
      </c>
      <c r="K21" s="7">
        <v>43309</v>
      </c>
      <c r="L21" s="8" t="str">
        <f>"000043"</f>
        <v>000043</v>
      </c>
      <c r="M21" s="7">
        <v>43309</v>
      </c>
      <c r="N21" s="8">
        <v>17</v>
      </c>
      <c r="O21" s="8" t="str">
        <f>"002273"</f>
        <v>002273</v>
      </c>
      <c r="P21" s="7">
        <v>43614</v>
      </c>
      <c r="Q21" s="10">
        <v>19.964500000000001</v>
      </c>
      <c r="R21" s="10">
        <v>15.114599999999999</v>
      </c>
      <c r="S21" s="10">
        <v>4.8498999999999999</v>
      </c>
      <c r="T21" s="8">
        <v>66</v>
      </c>
      <c r="U21" s="7">
        <v>43615</v>
      </c>
      <c r="V21" s="8">
        <v>1234567897</v>
      </c>
      <c r="W21" s="9" t="s">
        <v>80</v>
      </c>
      <c r="X21" s="8" t="s">
        <v>81</v>
      </c>
      <c r="Y21" s="9" t="s">
        <v>82</v>
      </c>
      <c r="Z21" s="8" t="s">
        <v>83</v>
      </c>
      <c r="AA21" s="9" t="s">
        <v>84</v>
      </c>
      <c r="AB21" s="10">
        <f t="shared" si="0"/>
        <v>0.19964500000000002</v>
      </c>
    </row>
    <row r="22" spans="1:28" s="4" customFormat="1" ht="13" x14ac:dyDescent="0.3">
      <c r="A22" s="5">
        <v>2616</v>
      </c>
      <c r="B22" s="6" t="s">
        <v>85</v>
      </c>
      <c r="C22" s="7">
        <v>43664</v>
      </c>
      <c r="D22" s="8">
        <v>73</v>
      </c>
      <c r="E22" s="9" t="s">
        <v>44</v>
      </c>
      <c r="F22" s="8" t="s">
        <v>86</v>
      </c>
      <c r="G22" s="11" t="s">
        <v>87</v>
      </c>
      <c r="H22" s="8" t="str">
        <f>"000093"</f>
        <v>000093</v>
      </c>
      <c r="I22" s="7">
        <v>43164</v>
      </c>
      <c r="J22" s="8" t="str">
        <f>"000003"</f>
        <v>000003</v>
      </c>
      <c r="K22" s="7">
        <v>43302</v>
      </c>
      <c r="L22" s="8" t="str">
        <f>"000062"</f>
        <v>000062</v>
      </c>
      <c r="M22" s="7">
        <v>43302</v>
      </c>
      <c r="N22" s="8">
        <v>17</v>
      </c>
      <c r="O22" s="8" t="str">
        <f>"003541"</f>
        <v>003541</v>
      </c>
      <c r="P22" s="7">
        <v>43663</v>
      </c>
      <c r="Q22" s="12">
        <v>25.58616</v>
      </c>
      <c r="R22" s="12">
        <v>1.0438000000000001</v>
      </c>
      <c r="S22" s="12">
        <v>24.542359999999999</v>
      </c>
      <c r="T22" s="8">
        <v>116</v>
      </c>
      <c r="U22" s="7">
        <v>43664</v>
      </c>
      <c r="V22" s="8">
        <v>9449009383</v>
      </c>
      <c r="W22" s="11" t="s">
        <v>88</v>
      </c>
      <c r="X22" s="8" t="s">
        <v>89</v>
      </c>
      <c r="Y22" s="11" t="s">
        <v>90</v>
      </c>
      <c r="Z22" s="8" t="s">
        <v>42</v>
      </c>
      <c r="AA22" s="11" t="s">
        <v>43</v>
      </c>
      <c r="AB22" s="12">
        <f t="shared" si="0"/>
        <v>0.25586160000000002</v>
      </c>
    </row>
    <row r="23" spans="1:28" s="4" customFormat="1" ht="13" x14ac:dyDescent="0.3">
      <c r="A23" s="5">
        <v>2617</v>
      </c>
      <c r="B23" s="6" t="s">
        <v>85</v>
      </c>
      <c r="C23" s="7">
        <v>43664</v>
      </c>
      <c r="D23" s="8">
        <v>73</v>
      </c>
      <c r="E23" s="9" t="s">
        <v>44</v>
      </c>
      <c r="F23" s="8" t="s">
        <v>91</v>
      </c>
      <c r="G23" s="11" t="s">
        <v>92</v>
      </c>
      <c r="H23" s="8" t="str">
        <f>"000096"</f>
        <v>000096</v>
      </c>
      <c r="I23" s="7">
        <v>43165</v>
      </c>
      <c r="J23" s="8" t="str">
        <f>"000004"</f>
        <v>000004</v>
      </c>
      <c r="K23" s="7">
        <v>43302</v>
      </c>
      <c r="L23" s="8" t="str">
        <f>"000063"</f>
        <v>000063</v>
      </c>
      <c r="M23" s="7">
        <v>43302</v>
      </c>
      <c r="N23" s="8">
        <v>17</v>
      </c>
      <c r="O23" s="8" t="str">
        <f>"003542"</f>
        <v>003542</v>
      </c>
      <c r="P23" s="7">
        <v>43663</v>
      </c>
      <c r="Q23" s="12">
        <v>20.259150000000002</v>
      </c>
      <c r="R23" s="12">
        <v>0.83040000000000003</v>
      </c>
      <c r="S23" s="12">
        <v>19.428750000000001</v>
      </c>
      <c r="T23" s="8">
        <v>116</v>
      </c>
      <c r="U23" s="7">
        <v>43664</v>
      </c>
      <c r="V23" s="8">
        <v>9449009383</v>
      </c>
      <c r="W23" s="11" t="s">
        <v>88</v>
      </c>
      <c r="X23" s="8" t="s">
        <v>89</v>
      </c>
      <c r="Y23" s="11" t="s">
        <v>90</v>
      </c>
      <c r="Z23" s="8" t="s">
        <v>42</v>
      </c>
      <c r="AA23" s="11" t="s">
        <v>43</v>
      </c>
      <c r="AB23" s="12">
        <f t="shared" si="0"/>
        <v>0.20259150000000001</v>
      </c>
    </row>
    <row r="24" spans="1:28" s="4" customFormat="1" ht="13" x14ac:dyDescent="0.3">
      <c r="A24" s="5">
        <v>2618</v>
      </c>
      <c r="B24" s="6" t="s">
        <v>85</v>
      </c>
      <c r="C24" s="7">
        <v>43664</v>
      </c>
      <c r="D24" s="8">
        <v>73</v>
      </c>
      <c r="E24" s="9" t="s">
        <v>44</v>
      </c>
      <c r="F24" s="8" t="s">
        <v>93</v>
      </c>
      <c r="G24" s="11" t="s">
        <v>94</v>
      </c>
      <c r="H24" s="8" t="str">
        <f>"000100"</f>
        <v>000100</v>
      </c>
      <c r="I24" s="7">
        <v>43165</v>
      </c>
      <c r="J24" s="8" t="str">
        <f>"000005"</f>
        <v>000005</v>
      </c>
      <c r="K24" s="7">
        <v>43302</v>
      </c>
      <c r="L24" s="8" t="str">
        <f>"000064"</f>
        <v>000064</v>
      </c>
      <c r="M24" s="7">
        <v>43302</v>
      </c>
      <c r="N24" s="8">
        <v>17</v>
      </c>
      <c r="O24" s="8" t="str">
        <f>"003543"</f>
        <v>003543</v>
      </c>
      <c r="P24" s="7">
        <v>43663</v>
      </c>
      <c r="Q24" s="12">
        <v>25.584340000000001</v>
      </c>
      <c r="R24" s="12">
        <v>1.0485</v>
      </c>
      <c r="S24" s="12">
        <v>24.53584</v>
      </c>
      <c r="T24" s="8">
        <v>116</v>
      </c>
      <c r="U24" s="7">
        <v>43664</v>
      </c>
      <c r="V24" s="8">
        <v>9449009383</v>
      </c>
      <c r="W24" s="11" t="s">
        <v>88</v>
      </c>
      <c r="X24" s="8" t="s">
        <v>89</v>
      </c>
      <c r="Y24" s="11" t="s">
        <v>90</v>
      </c>
      <c r="Z24" s="8" t="s">
        <v>42</v>
      </c>
      <c r="AA24" s="11" t="s">
        <v>43</v>
      </c>
      <c r="AB24" s="12">
        <f t="shared" si="0"/>
        <v>0.2558434</v>
      </c>
    </row>
    <row r="25" spans="1:28" s="4" customFormat="1" ht="13" x14ac:dyDescent="0.3">
      <c r="A25" s="5">
        <v>2619</v>
      </c>
      <c r="B25" s="6" t="s">
        <v>85</v>
      </c>
      <c r="C25" s="7">
        <v>43665</v>
      </c>
      <c r="D25" s="8">
        <v>73</v>
      </c>
      <c r="E25" s="9" t="s">
        <v>44</v>
      </c>
      <c r="F25" s="8" t="s">
        <v>95</v>
      </c>
      <c r="G25" s="11" t="s">
        <v>96</v>
      </c>
      <c r="H25" s="8" t="str">
        <f>"000067"</f>
        <v>000067</v>
      </c>
      <c r="I25" s="7">
        <v>43518</v>
      </c>
      <c r="J25" s="8" t="str">
        <f>"000001"</f>
        <v>000001</v>
      </c>
      <c r="K25" s="7">
        <v>43637</v>
      </c>
      <c r="L25" s="8" t="str">
        <f>"000001"</f>
        <v>000001</v>
      </c>
      <c r="M25" s="7">
        <v>43637</v>
      </c>
      <c r="N25" s="8">
        <v>19</v>
      </c>
      <c r="O25" s="8" t="str">
        <f>"003504"</f>
        <v>003504</v>
      </c>
      <c r="P25" s="7">
        <v>43663</v>
      </c>
      <c r="Q25" s="12">
        <v>89.028509999999997</v>
      </c>
      <c r="R25" s="12">
        <v>9.6036400000000004</v>
      </c>
      <c r="S25" s="12">
        <v>79.424869999999999</v>
      </c>
      <c r="T25" s="8">
        <v>117</v>
      </c>
      <c r="U25" s="7">
        <v>43665</v>
      </c>
      <c r="V25" s="8">
        <v>8904904737</v>
      </c>
      <c r="W25" s="11" t="s">
        <v>97</v>
      </c>
      <c r="X25" s="8" t="s">
        <v>98</v>
      </c>
      <c r="Y25" s="11" t="s">
        <v>99</v>
      </c>
      <c r="Z25" s="8" t="s">
        <v>83</v>
      </c>
      <c r="AA25" s="11" t="s">
        <v>84</v>
      </c>
      <c r="AB25" s="12">
        <f t="shared" si="0"/>
        <v>0.89028509999999994</v>
      </c>
    </row>
    <row r="26" spans="1:28" s="4" customFormat="1" ht="13" x14ac:dyDescent="0.3">
      <c r="A26" s="5">
        <v>2620</v>
      </c>
      <c r="B26" s="6" t="s">
        <v>85</v>
      </c>
      <c r="C26" s="7">
        <v>43665</v>
      </c>
      <c r="D26" s="8">
        <v>73</v>
      </c>
      <c r="E26" s="9" t="s">
        <v>44</v>
      </c>
      <c r="F26" s="8" t="s">
        <v>100</v>
      </c>
      <c r="G26" s="11" t="s">
        <v>101</v>
      </c>
      <c r="H26" s="8" t="str">
        <f>"000068"</f>
        <v>000068</v>
      </c>
      <c r="I26" s="7">
        <v>43518</v>
      </c>
      <c r="J26" s="8" t="str">
        <f>"000002"</f>
        <v>000002</v>
      </c>
      <c r="K26" s="7">
        <v>43637</v>
      </c>
      <c r="L26" s="8" t="str">
        <f>"000002"</f>
        <v>000002</v>
      </c>
      <c r="M26" s="7">
        <v>43637</v>
      </c>
      <c r="N26" s="8">
        <v>19</v>
      </c>
      <c r="O26" s="8" t="str">
        <f>"003505"</f>
        <v>003505</v>
      </c>
      <c r="P26" s="7">
        <v>43663</v>
      </c>
      <c r="Q26" s="12">
        <v>49.346719999999998</v>
      </c>
      <c r="R26" s="12">
        <v>5.42394</v>
      </c>
      <c r="S26" s="12">
        <v>43.922780000000003</v>
      </c>
      <c r="T26" s="8">
        <v>117</v>
      </c>
      <c r="U26" s="7">
        <v>43665</v>
      </c>
      <c r="V26" s="8">
        <v>8904904737</v>
      </c>
      <c r="W26" s="11" t="s">
        <v>97</v>
      </c>
      <c r="X26" s="8" t="s">
        <v>98</v>
      </c>
      <c r="Y26" s="11" t="s">
        <v>99</v>
      </c>
      <c r="Z26" s="8" t="s">
        <v>83</v>
      </c>
      <c r="AA26" s="11" t="s">
        <v>84</v>
      </c>
      <c r="AB26" s="12">
        <f t="shared" si="0"/>
        <v>0.49346719999999999</v>
      </c>
    </row>
    <row r="27" spans="1:28" s="4" customFormat="1" ht="13" x14ac:dyDescent="0.3">
      <c r="A27" s="5">
        <v>2621</v>
      </c>
      <c r="B27" s="6" t="s">
        <v>85</v>
      </c>
      <c r="C27" s="7">
        <v>43665</v>
      </c>
      <c r="D27" s="8">
        <v>73</v>
      </c>
      <c r="E27" s="9" t="s">
        <v>44</v>
      </c>
      <c r="F27" s="8" t="s">
        <v>102</v>
      </c>
      <c r="G27" s="11" t="s">
        <v>103</v>
      </c>
      <c r="H27" s="8" t="str">
        <f>"000032"</f>
        <v>000032</v>
      </c>
      <c r="I27" s="7">
        <v>43109</v>
      </c>
      <c r="J27" s="8" t="str">
        <f>"000058"</f>
        <v>000058</v>
      </c>
      <c r="K27" s="7">
        <v>43358</v>
      </c>
      <c r="L27" s="8" t="str">
        <f>"000050"</f>
        <v>000050</v>
      </c>
      <c r="M27" s="7">
        <v>43358</v>
      </c>
      <c r="N27" s="8">
        <v>18</v>
      </c>
      <c r="O27" s="8" t="str">
        <f>""</f>
        <v/>
      </c>
      <c r="P27" s="8"/>
      <c r="Q27" s="12">
        <v>2.0850200000000001</v>
      </c>
      <c r="R27" s="12">
        <v>8.5489999999999997E-2</v>
      </c>
      <c r="S27" s="12">
        <v>1.99953</v>
      </c>
      <c r="T27" s="8">
        <v>118</v>
      </c>
      <c r="U27" s="7">
        <v>43665</v>
      </c>
      <c r="V27" s="8">
        <v>9448024910</v>
      </c>
      <c r="W27" s="11" t="s">
        <v>104</v>
      </c>
      <c r="X27" s="8" t="s">
        <v>105</v>
      </c>
      <c r="Y27" s="11" t="s">
        <v>106</v>
      </c>
      <c r="Z27" s="8" t="s">
        <v>32</v>
      </c>
      <c r="AA27" s="11" t="s">
        <v>33</v>
      </c>
      <c r="AB27" s="12">
        <f t="shared" si="0"/>
        <v>2.0850199999999999E-2</v>
      </c>
    </row>
    <row r="28" spans="1:28" s="4" customFormat="1" ht="13" x14ac:dyDescent="0.3">
      <c r="A28" s="5">
        <v>2622</v>
      </c>
      <c r="B28" s="6" t="s">
        <v>85</v>
      </c>
      <c r="C28" s="7">
        <v>43672</v>
      </c>
      <c r="D28" s="8">
        <v>73</v>
      </c>
      <c r="E28" s="9" t="s">
        <v>44</v>
      </c>
      <c r="F28" s="8" t="s">
        <v>57</v>
      </c>
      <c r="G28" s="11" t="s">
        <v>58</v>
      </c>
      <c r="H28" s="8" t="str">
        <f>"000052"</f>
        <v>000052</v>
      </c>
      <c r="I28" s="7">
        <v>42817</v>
      </c>
      <c r="J28" s="8" t="str">
        <f>"000114"</f>
        <v>000114</v>
      </c>
      <c r="K28" s="7">
        <v>43763</v>
      </c>
      <c r="L28" s="8" t="str">
        <f>"000114"</f>
        <v>000114</v>
      </c>
      <c r="M28" s="7">
        <v>43763</v>
      </c>
      <c r="N28" s="8">
        <v>16</v>
      </c>
      <c r="O28" s="8" t="str">
        <f>"006209"</f>
        <v>006209</v>
      </c>
      <c r="P28" s="7">
        <v>43782</v>
      </c>
      <c r="Q28" s="12">
        <v>3.9687700000000001</v>
      </c>
      <c r="R28" s="12">
        <v>0.47604999999999997</v>
      </c>
      <c r="S28" s="12">
        <v>3.4927199999999998</v>
      </c>
      <c r="T28" s="8">
        <v>129</v>
      </c>
      <c r="U28" s="7">
        <v>43672</v>
      </c>
      <c r="V28" s="8">
        <v>9448226711</v>
      </c>
      <c r="W28" s="11" t="s">
        <v>59</v>
      </c>
      <c r="X28" s="8" t="s">
        <v>29</v>
      </c>
      <c r="Y28" s="11" t="s">
        <v>30</v>
      </c>
      <c r="Z28" s="8" t="s">
        <v>32</v>
      </c>
      <c r="AA28" s="11" t="s">
        <v>33</v>
      </c>
      <c r="AB28" s="12">
        <f t="shared" si="0"/>
        <v>3.9687699999999999E-2</v>
      </c>
    </row>
    <row r="29" spans="1:28" s="4" customFormat="1" ht="13" x14ac:dyDescent="0.3">
      <c r="A29" s="5">
        <v>2623</v>
      </c>
      <c r="B29" s="6" t="s">
        <v>85</v>
      </c>
      <c r="C29" s="7">
        <v>43672</v>
      </c>
      <c r="D29" s="8">
        <v>73</v>
      </c>
      <c r="E29" s="9" t="s">
        <v>44</v>
      </c>
      <c r="F29" s="8" t="s">
        <v>48</v>
      </c>
      <c r="G29" s="11" t="s">
        <v>49</v>
      </c>
      <c r="H29" s="8" t="str">
        <f>"000045"</f>
        <v>000045</v>
      </c>
      <c r="I29" s="7">
        <v>42795</v>
      </c>
      <c r="J29" s="8" t="str">
        <f>"000113"</f>
        <v>000113</v>
      </c>
      <c r="K29" s="7">
        <v>43763</v>
      </c>
      <c r="L29" s="8" t="str">
        <f>"000113"</f>
        <v>000113</v>
      </c>
      <c r="M29" s="7">
        <v>43763</v>
      </c>
      <c r="N29" s="8">
        <v>16</v>
      </c>
      <c r="O29" s="8" t="str">
        <f>"006208"</f>
        <v>006208</v>
      </c>
      <c r="P29" s="7">
        <v>43782</v>
      </c>
      <c r="Q29" s="12">
        <v>3.32802</v>
      </c>
      <c r="R29" s="12">
        <v>0.40627000000000002</v>
      </c>
      <c r="S29" s="12">
        <v>2.9217499999999998</v>
      </c>
      <c r="T29" s="8">
        <v>129</v>
      </c>
      <c r="U29" s="7">
        <v>43672</v>
      </c>
      <c r="V29" s="8">
        <v>9448226711</v>
      </c>
      <c r="W29" s="11" t="s">
        <v>50</v>
      </c>
      <c r="X29" s="8" t="s">
        <v>29</v>
      </c>
      <c r="Y29" s="11" t="s">
        <v>30</v>
      </c>
      <c r="Z29" s="8" t="s">
        <v>32</v>
      </c>
      <c r="AA29" s="11" t="s">
        <v>33</v>
      </c>
      <c r="AB29" s="12">
        <f t="shared" si="0"/>
        <v>3.3280200000000003E-2</v>
      </c>
    </row>
    <row r="30" spans="1:28" s="4" customFormat="1" ht="13" x14ac:dyDescent="0.3">
      <c r="A30" s="5">
        <v>2624</v>
      </c>
      <c r="B30" s="6" t="s">
        <v>85</v>
      </c>
      <c r="C30" s="7">
        <v>43672</v>
      </c>
      <c r="D30" s="8">
        <v>73</v>
      </c>
      <c r="E30" s="9" t="s">
        <v>44</v>
      </c>
      <c r="F30" s="8" t="s">
        <v>51</v>
      </c>
      <c r="G30" s="11" t="s">
        <v>52</v>
      </c>
      <c r="H30" s="8" t="str">
        <f>"000035"</f>
        <v>000035</v>
      </c>
      <c r="I30" s="7">
        <v>42794</v>
      </c>
      <c r="J30" s="8" t="str">
        <f>"000127"</f>
        <v>000127</v>
      </c>
      <c r="K30" s="7">
        <v>43769</v>
      </c>
      <c r="L30" s="8" t="str">
        <f>"000127"</f>
        <v>000127</v>
      </c>
      <c r="M30" s="7">
        <v>43769</v>
      </c>
      <c r="N30" s="8">
        <v>16</v>
      </c>
      <c r="O30" s="8" t="str">
        <f>"006147"</f>
        <v>006147</v>
      </c>
      <c r="P30" s="7">
        <v>43776</v>
      </c>
      <c r="Q30" s="12">
        <v>2.6148500000000001</v>
      </c>
      <c r="R30" s="12">
        <v>0.31764999999999999</v>
      </c>
      <c r="S30" s="12">
        <v>2.2972000000000001</v>
      </c>
      <c r="T30" s="8">
        <v>129</v>
      </c>
      <c r="U30" s="7">
        <v>43672</v>
      </c>
      <c r="V30" s="8">
        <v>9845007123</v>
      </c>
      <c r="W30" s="11" t="s">
        <v>107</v>
      </c>
      <c r="X30" s="8" t="s">
        <v>29</v>
      </c>
      <c r="Y30" s="11" t="s">
        <v>30</v>
      </c>
      <c r="Z30" s="8" t="s">
        <v>32</v>
      </c>
      <c r="AA30" s="11" t="s">
        <v>33</v>
      </c>
      <c r="AB30" s="12">
        <f t="shared" si="0"/>
        <v>2.6148500000000002E-2</v>
      </c>
    </row>
    <row r="31" spans="1:28" s="4" customFormat="1" ht="13" x14ac:dyDescent="0.3">
      <c r="A31" s="5">
        <v>2625</v>
      </c>
      <c r="B31" s="6" t="s">
        <v>85</v>
      </c>
      <c r="C31" s="7">
        <v>43672</v>
      </c>
      <c r="D31" s="8">
        <v>73</v>
      </c>
      <c r="E31" s="9" t="s">
        <v>44</v>
      </c>
      <c r="F31" s="8" t="s">
        <v>54</v>
      </c>
      <c r="G31" s="11" t="s">
        <v>55</v>
      </c>
      <c r="H31" s="8" t="str">
        <f>"000038"</f>
        <v>000038</v>
      </c>
      <c r="I31" s="7">
        <v>42794</v>
      </c>
      <c r="J31" s="8" t="str">
        <f>"000126"</f>
        <v>000126</v>
      </c>
      <c r="K31" s="7">
        <v>43769</v>
      </c>
      <c r="L31" s="8" t="str">
        <f>"000126"</f>
        <v>000126</v>
      </c>
      <c r="M31" s="7">
        <v>43769</v>
      </c>
      <c r="N31" s="8">
        <v>16</v>
      </c>
      <c r="O31" s="8" t="str">
        <f>"006146"</f>
        <v>006146</v>
      </c>
      <c r="P31" s="7">
        <v>43776</v>
      </c>
      <c r="Q31" s="12">
        <v>2.4700899999999999</v>
      </c>
      <c r="R31" s="12">
        <v>0.30187999999999998</v>
      </c>
      <c r="S31" s="12">
        <v>2.1682100000000002</v>
      </c>
      <c r="T31" s="8">
        <v>129</v>
      </c>
      <c r="U31" s="7">
        <v>43672</v>
      </c>
      <c r="V31" s="8">
        <v>9845007123</v>
      </c>
      <c r="W31" s="11" t="s">
        <v>56</v>
      </c>
      <c r="X31" s="8" t="s">
        <v>29</v>
      </c>
      <c r="Y31" s="11" t="s">
        <v>30</v>
      </c>
      <c r="Z31" s="8" t="s">
        <v>32</v>
      </c>
      <c r="AA31" s="11" t="s">
        <v>33</v>
      </c>
      <c r="AB31" s="12">
        <f t="shared" si="0"/>
        <v>2.4700899999999998E-2</v>
      </c>
    </row>
    <row r="32" spans="1:28" s="4" customFormat="1" ht="13" x14ac:dyDescent="0.3">
      <c r="A32" s="5">
        <v>2626</v>
      </c>
      <c r="B32" s="6" t="s">
        <v>85</v>
      </c>
      <c r="C32" s="7">
        <v>43677</v>
      </c>
      <c r="D32" s="8">
        <v>73</v>
      </c>
      <c r="E32" s="9" t="s">
        <v>44</v>
      </c>
      <c r="F32" s="8" t="s">
        <v>108</v>
      </c>
      <c r="G32" s="11" t="s">
        <v>109</v>
      </c>
      <c r="H32" s="8" t="str">
        <f>"000058"</f>
        <v>000058</v>
      </c>
      <c r="I32" s="7">
        <v>43119</v>
      </c>
      <c r="J32" s="8" t="str">
        <f>"000009"</f>
        <v>000009</v>
      </c>
      <c r="K32" s="7">
        <v>43319</v>
      </c>
      <c r="L32" s="8" t="str">
        <f>"000080"</f>
        <v>000080</v>
      </c>
      <c r="M32" s="7">
        <v>43319</v>
      </c>
      <c r="N32" s="8">
        <v>17</v>
      </c>
      <c r="O32" s="8" t="str">
        <f>"004886"</f>
        <v>004886</v>
      </c>
      <c r="P32" s="7">
        <v>43708</v>
      </c>
      <c r="Q32" s="12">
        <v>5.5793900000000001</v>
      </c>
      <c r="R32" s="12">
        <v>0.18740000000000001</v>
      </c>
      <c r="S32" s="12">
        <v>5.3919899999999998</v>
      </c>
      <c r="T32" s="8">
        <v>135</v>
      </c>
      <c r="U32" s="7">
        <v>43677</v>
      </c>
      <c r="V32" s="8">
        <v>9844024586</v>
      </c>
      <c r="W32" s="11" t="s">
        <v>110</v>
      </c>
      <c r="X32" s="8" t="s">
        <v>89</v>
      </c>
      <c r="Y32" s="11" t="s">
        <v>90</v>
      </c>
      <c r="Z32" s="8" t="s">
        <v>42</v>
      </c>
      <c r="AA32" s="11" t="s">
        <v>43</v>
      </c>
      <c r="AB32" s="12">
        <f t="shared" si="0"/>
        <v>5.57939E-2</v>
      </c>
    </row>
    <row r="33" spans="1:28" s="4" customFormat="1" ht="13" x14ac:dyDescent="0.3">
      <c r="A33" s="5">
        <v>2627</v>
      </c>
      <c r="B33" s="6" t="s">
        <v>85</v>
      </c>
      <c r="C33" s="7">
        <v>43677</v>
      </c>
      <c r="D33" s="8">
        <v>73</v>
      </c>
      <c r="E33" s="9" t="s">
        <v>44</v>
      </c>
      <c r="F33" s="8" t="s">
        <v>111</v>
      </c>
      <c r="G33" s="11" t="s">
        <v>112</v>
      </c>
      <c r="H33" s="8" t="str">
        <f>"000005"</f>
        <v>000005</v>
      </c>
      <c r="I33" s="7">
        <v>42935</v>
      </c>
      <c r="J33" s="8" t="str">
        <f>"000130"</f>
        <v>000130</v>
      </c>
      <c r="K33" s="7">
        <v>43775</v>
      </c>
      <c r="L33" s="8" t="str">
        <f>"000130"</f>
        <v>000130</v>
      </c>
      <c r="M33" s="7">
        <v>43775</v>
      </c>
      <c r="N33" s="8">
        <v>17</v>
      </c>
      <c r="O33" s="8" t="str">
        <f>""</f>
        <v/>
      </c>
      <c r="P33" s="8"/>
      <c r="Q33" s="12">
        <v>4.8410500000000001</v>
      </c>
      <c r="R33" s="12">
        <v>0.19847999999999999</v>
      </c>
      <c r="S33" s="12">
        <v>4.6425700000000001</v>
      </c>
      <c r="T33" s="8">
        <v>136</v>
      </c>
      <c r="U33" s="7">
        <v>43677</v>
      </c>
      <c r="V33" s="8">
        <v>9845351993</v>
      </c>
      <c r="W33" s="11" t="s">
        <v>113</v>
      </c>
      <c r="X33" s="8" t="s">
        <v>69</v>
      </c>
      <c r="Y33" s="11" t="s">
        <v>70</v>
      </c>
      <c r="Z33" s="8" t="s">
        <v>32</v>
      </c>
      <c r="AA33" s="11" t="s">
        <v>33</v>
      </c>
      <c r="AB33" s="12">
        <f t="shared" si="0"/>
        <v>4.8410500000000002E-2</v>
      </c>
    </row>
    <row r="34" spans="1:28" s="4" customFormat="1" ht="13" x14ac:dyDescent="0.3">
      <c r="A34" s="5">
        <v>2628</v>
      </c>
      <c r="B34" s="6" t="s">
        <v>85</v>
      </c>
      <c r="C34" s="7">
        <v>43677</v>
      </c>
      <c r="D34" s="8">
        <v>73</v>
      </c>
      <c r="E34" s="9" t="s">
        <v>44</v>
      </c>
      <c r="F34" s="8" t="s">
        <v>114</v>
      </c>
      <c r="G34" s="11" t="s">
        <v>115</v>
      </c>
      <c r="H34" s="8" t="str">
        <f>"000006"</f>
        <v>000006</v>
      </c>
      <c r="I34" s="7">
        <v>42935</v>
      </c>
      <c r="J34" s="8" t="str">
        <f>"000027"</f>
        <v>000027</v>
      </c>
      <c r="K34" s="7">
        <v>43308</v>
      </c>
      <c r="L34" s="8" t="str">
        <f>"000028"</f>
        <v>000028</v>
      </c>
      <c r="M34" s="7">
        <v>43308</v>
      </c>
      <c r="N34" s="8">
        <v>17</v>
      </c>
      <c r="O34" s="8" t="str">
        <f>"004081"</f>
        <v>004081</v>
      </c>
      <c r="P34" s="7">
        <v>43672</v>
      </c>
      <c r="Q34" s="12">
        <v>4.8371199999999996</v>
      </c>
      <c r="R34" s="12">
        <v>0.19832</v>
      </c>
      <c r="S34" s="12">
        <v>4.6387999999999998</v>
      </c>
      <c r="T34" s="8">
        <v>136</v>
      </c>
      <c r="U34" s="7">
        <v>43677</v>
      </c>
      <c r="V34" s="8">
        <v>9845351993</v>
      </c>
      <c r="W34" s="11" t="s">
        <v>113</v>
      </c>
      <c r="X34" s="8" t="s">
        <v>69</v>
      </c>
      <c r="Y34" s="11" t="s">
        <v>70</v>
      </c>
      <c r="Z34" s="8" t="s">
        <v>32</v>
      </c>
      <c r="AA34" s="11" t="s">
        <v>33</v>
      </c>
      <c r="AB34" s="12">
        <f t="shared" si="0"/>
        <v>4.8371199999999996E-2</v>
      </c>
    </row>
    <row r="35" spans="1:28" s="4" customFormat="1" ht="13" x14ac:dyDescent="0.3">
      <c r="A35" s="5">
        <v>2629</v>
      </c>
      <c r="B35" s="6" t="s">
        <v>116</v>
      </c>
      <c r="C35" s="7">
        <v>43705</v>
      </c>
      <c r="D35" s="8">
        <v>73</v>
      </c>
      <c r="E35" s="9" t="s">
        <v>44</v>
      </c>
      <c r="F35" s="8" t="s">
        <v>117</v>
      </c>
      <c r="G35" s="11" t="s">
        <v>118</v>
      </c>
      <c r="H35" s="8" t="str">
        <f>"000097"</f>
        <v>000097</v>
      </c>
      <c r="I35" s="7">
        <v>43165</v>
      </c>
      <c r="J35" s="8" t="str">
        <f>"000008"</f>
        <v>000008</v>
      </c>
      <c r="K35" s="7">
        <v>43315</v>
      </c>
      <c r="L35" s="8" t="str">
        <f>"000079"</f>
        <v>000079</v>
      </c>
      <c r="M35" s="7">
        <v>43315</v>
      </c>
      <c r="N35" s="8">
        <v>17</v>
      </c>
      <c r="O35" s="8" t="str">
        <f>"004706"</f>
        <v>004706</v>
      </c>
      <c r="P35" s="7">
        <v>43698</v>
      </c>
      <c r="Q35" s="12">
        <v>25.295400000000001</v>
      </c>
      <c r="R35" s="12">
        <v>1.28975</v>
      </c>
      <c r="S35" s="12">
        <v>24.005649999999999</v>
      </c>
      <c r="T35" s="8">
        <v>171</v>
      </c>
      <c r="U35" s="7">
        <v>43705</v>
      </c>
      <c r="V35" s="8">
        <v>9999999999</v>
      </c>
      <c r="W35" s="11" t="s">
        <v>119</v>
      </c>
      <c r="X35" s="8" t="s">
        <v>89</v>
      </c>
      <c r="Y35" s="11" t="s">
        <v>90</v>
      </c>
      <c r="Z35" s="8" t="s">
        <v>42</v>
      </c>
      <c r="AA35" s="11" t="s">
        <v>43</v>
      </c>
      <c r="AB35" s="12">
        <f t="shared" si="0"/>
        <v>0.25295400000000001</v>
      </c>
    </row>
    <row r="36" spans="1:28" s="4" customFormat="1" ht="13" x14ac:dyDescent="0.3">
      <c r="A36" s="5">
        <v>2630</v>
      </c>
      <c r="B36" s="6" t="s">
        <v>120</v>
      </c>
      <c r="C36" s="7">
        <v>43715</v>
      </c>
      <c r="D36" s="8">
        <v>73</v>
      </c>
      <c r="E36" s="9" t="s">
        <v>44</v>
      </c>
      <c r="F36" s="8" t="s">
        <v>108</v>
      </c>
      <c r="G36" s="11" t="s">
        <v>109</v>
      </c>
      <c r="H36" s="8" t="str">
        <f>"000058"</f>
        <v>000058</v>
      </c>
      <c r="I36" s="7">
        <v>43119</v>
      </c>
      <c r="J36" s="8" t="str">
        <f>"000009"</f>
        <v>000009</v>
      </c>
      <c r="K36" s="7">
        <v>43319</v>
      </c>
      <c r="L36" s="8" t="str">
        <f>"000080"</f>
        <v>000080</v>
      </c>
      <c r="M36" s="7">
        <v>43319</v>
      </c>
      <c r="N36" s="8">
        <v>17</v>
      </c>
      <c r="O36" s="8" t="str">
        <f>"004886"</f>
        <v>004886</v>
      </c>
      <c r="P36" s="7">
        <v>43708</v>
      </c>
      <c r="Q36" s="12">
        <v>4.6399999999999997</v>
      </c>
      <c r="R36" s="12">
        <v>0.20030000000000001</v>
      </c>
      <c r="S36" s="12">
        <v>4.4397000000000002</v>
      </c>
      <c r="T36" s="8">
        <v>177</v>
      </c>
      <c r="U36" s="7">
        <v>43715</v>
      </c>
      <c r="V36" s="8">
        <v>9844024586</v>
      </c>
      <c r="W36" s="11" t="s">
        <v>110</v>
      </c>
      <c r="X36" s="8" t="s">
        <v>89</v>
      </c>
      <c r="Y36" s="11" t="s">
        <v>90</v>
      </c>
      <c r="Z36" s="8" t="s">
        <v>42</v>
      </c>
      <c r="AA36" s="11" t="s">
        <v>43</v>
      </c>
      <c r="AB36" s="12">
        <f t="shared" si="0"/>
        <v>4.6399999999999997E-2</v>
      </c>
    </row>
    <row r="37" spans="1:28" s="4" customFormat="1" ht="13" x14ac:dyDescent="0.3">
      <c r="A37" s="5">
        <v>2631</v>
      </c>
      <c r="B37" s="6" t="s">
        <v>121</v>
      </c>
      <c r="C37" s="7">
        <v>43757</v>
      </c>
      <c r="D37" s="5">
        <v>73</v>
      </c>
      <c r="E37" s="9" t="s">
        <v>44</v>
      </c>
      <c r="F37" s="8" t="s">
        <v>122</v>
      </c>
      <c r="G37" s="9" t="s">
        <v>123</v>
      </c>
      <c r="H37" s="8" t="str">
        <f>"000005"</f>
        <v>000005</v>
      </c>
      <c r="I37" s="7">
        <v>43284</v>
      </c>
      <c r="J37" s="8" t="str">
        <f>"000013"</f>
        <v>000013</v>
      </c>
      <c r="K37" s="7">
        <v>43354</v>
      </c>
      <c r="L37" s="8" t="str">
        <f>"000086"</f>
        <v>000086</v>
      </c>
      <c r="M37" s="7">
        <v>43357</v>
      </c>
      <c r="N37" s="8">
        <v>17</v>
      </c>
      <c r="O37" s="8" t="str">
        <f>"005799"</f>
        <v>005799</v>
      </c>
      <c r="P37" s="7">
        <v>43755</v>
      </c>
      <c r="Q37" s="10">
        <v>20.806950000000001</v>
      </c>
      <c r="R37" s="10">
        <v>0.85235000000000005</v>
      </c>
      <c r="S37" s="10">
        <v>19.954599999999999</v>
      </c>
      <c r="T37" s="8">
        <v>13</v>
      </c>
      <c r="U37" s="7">
        <v>43757</v>
      </c>
      <c r="V37" s="8">
        <v>9449009383</v>
      </c>
      <c r="W37" s="9" t="s">
        <v>88</v>
      </c>
      <c r="X37" s="8" t="s">
        <v>124</v>
      </c>
      <c r="Y37" s="9" t="s">
        <v>125</v>
      </c>
      <c r="Z37" s="8" t="s">
        <v>42</v>
      </c>
      <c r="AA37" s="9" t="s">
        <v>43</v>
      </c>
      <c r="AB37" s="10">
        <v>0.20806950000000002</v>
      </c>
    </row>
    <row r="38" spans="1:28" s="4" customFormat="1" ht="13" x14ac:dyDescent="0.3">
      <c r="A38" s="5">
        <v>2632</v>
      </c>
      <c r="B38" s="6" t="s">
        <v>121</v>
      </c>
      <c r="C38" s="7">
        <v>43757</v>
      </c>
      <c r="D38" s="5">
        <v>73</v>
      </c>
      <c r="E38" s="9" t="s">
        <v>44</v>
      </c>
      <c r="F38" s="8" t="s">
        <v>126</v>
      </c>
      <c r="G38" s="9" t="s">
        <v>127</v>
      </c>
      <c r="H38" s="8" t="str">
        <f>"000007"</f>
        <v>000007</v>
      </c>
      <c r="I38" s="7">
        <v>43288</v>
      </c>
      <c r="J38" s="8" t="str">
        <f>"000014"</f>
        <v>000014</v>
      </c>
      <c r="K38" s="7">
        <v>43354</v>
      </c>
      <c r="L38" s="8" t="str">
        <f>"000087"</f>
        <v>000087</v>
      </c>
      <c r="M38" s="7">
        <v>43357</v>
      </c>
      <c r="N38" s="8">
        <v>17</v>
      </c>
      <c r="O38" s="8" t="str">
        <f>"005800"</f>
        <v>005800</v>
      </c>
      <c r="P38" s="7">
        <v>43755</v>
      </c>
      <c r="Q38" s="10">
        <v>20.80714</v>
      </c>
      <c r="R38" s="10">
        <v>0.85235000000000005</v>
      </c>
      <c r="S38" s="10">
        <v>19.954789999999999</v>
      </c>
      <c r="T38" s="8">
        <v>13</v>
      </c>
      <c r="U38" s="7">
        <v>43757</v>
      </c>
      <c r="V38" s="8">
        <v>9449009383</v>
      </c>
      <c r="W38" s="9" t="s">
        <v>88</v>
      </c>
      <c r="X38" s="8" t="s">
        <v>124</v>
      </c>
      <c r="Y38" s="9" t="s">
        <v>125</v>
      </c>
      <c r="Z38" s="8" t="s">
        <v>42</v>
      </c>
      <c r="AA38" s="9" t="s">
        <v>43</v>
      </c>
      <c r="AB38" s="10">
        <v>0.20807140000000002</v>
      </c>
    </row>
    <row r="39" spans="1:28" s="4" customFormat="1" ht="13" x14ac:dyDescent="0.3">
      <c r="A39" s="5">
        <v>2633</v>
      </c>
      <c r="B39" s="6" t="s">
        <v>128</v>
      </c>
      <c r="C39" s="7">
        <v>43777</v>
      </c>
      <c r="D39" s="5">
        <v>73</v>
      </c>
      <c r="E39" s="9" t="s">
        <v>44</v>
      </c>
      <c r="F39" s="8" t="s">
        <v>54</v>
      </c>
      <c r="G39" s="9" t="s">
        <v>55</v>
      </c>
      <c r="H39" s="8" t="str">
        <f>"000038"</f>
        <v>000038</v>
      </c>
      <c r="I39" s="7">
        <v>42794</v>
      </c>
      <c r="J39" s="8" t="str">
        <f>"000126"</f>
        <v>000126</v>
      </c>
      <c r="K39" s="7">
        <v>43769</v>
      </c>
      <c r="L39" s="8" t="str">
        <f>"000126"</f>
        <v>000126</v>
      </c>
      <c r="M39" s="7">
        <v>43769</v>
      </c>
      <c r="N39" s="8">
        <v>16</v>
      </c>
      <c r="O39" s="8" t="str">
        <f>"006146"</f>
        <v>006146</v>
      </c>
      <c r="P39" s="7">
        <v>43776</v>
      </c>
      <c r="Q39" s="10">
        <v>2.4700899999999999</v>
      </c>
      <c r="R39" s="10">
        <v>0.30187999999999998</v>
      </c>
      <c r="S39" s="10">
        <v>2.1682100000000002</v>
      </c>
      <c r="T39" s="8">
        <v>13</v>
      </c>
      <c r="U39" s="7">
        <v>43777</v>
      </c>
      <c r="V39" s="8">
        <v>9845007123</v>
      </c>
      <c r="W39" s="9" t="s">
        <v>56</v>
      </c>
      <c r="X39" s="8" t="s">
        <v>29</v>
      </c>
      <c r="Y39" s="9" t="s">
        <v>30</v>
      </c>
      <c r="Z39" s="8" t="s">
        <v>32</v>
      </c>
      <c r="AA39" s="9" t="s">
        <v>33</v>
      </c>
      <c r="AB39" s="10">
        <v>2.4700899999999998E-2</v>
      </c>
    </row>
    <row r="40" spans="1:28" s="4" customFormat="1" ht="13" x14ac:dyDescent="0.3">
      <c r="A40" s="5">
        <v>2634</v>
      </c>
      <c r="B40" s="6" t="s">
        <v>128</v>
      </c>
      <c r="C40" s="7">
        <v>43777</v>
      </c>
      <c r="D40" s="5">
        <v>73</v>
      </c>
      <c r="E40" s="9" t="s">
        <v>44</v>
      </c>
      <c r="F40" s="8" t="s">
        <v>51</v>
      </c>
      <c r="G40" s="9" t="s">
        <v>52</v>
      </c>
      <c r="H40" s="8" t="str">
        <f>"000035"</f>
        <v>000035</v>
      </c>
      <c r="I40" s="7">
        <v>42794</v>
      </c>
      <c r="J40" s="8" t="str">
        <f>"000127"</f>
        <v>000127</v>
      </c>
      <c r="K40" s="7">
        <v>43769</v>
      </c>
      <c r="L40" s="8" t="str">
        <f>"000127"</f>
        <v>000127</v>
      </c>
      <c r="M40" s="7">
        <v>43769</v>
      </c>
      <c r="N40" s="8">
        <v>16</v>
      </c>
      <c r="O40" s="8" t="str">
        <f>"006147"</f>
        <v>006147</v>
      </c>
      <c r="P40" s="7">
        <v>43776</v>
      </c>
      <c r="Q40" s="10">
        <v>2.6148500000000001</v>
      </c>
      <c r="R40" s="10">
        <v>0.31764999999999999</v>
      </c>
      <c r="S40" s="10">
        <v>2.2972000000000001</v>
      </c>
      <c r="T40" s="8">
        <v>13</v>
      </c>
      <c r="U40" s="7">
        <v>43777</v>
      </c>
      <c r="V40" s="8">
        <v>9845007123</v>
      </c>
      <c r="W40" s="9" t="s">
        <v>107</v>
      </c>
      <c r="X40" s="8" t="s">
        <v>29</v>
      </c>
      <c r="Y40" s="9" t="s">
        <v>30</v>
      </c>
      <c r="Z40" s="8" t="s">
        <v>32</v>
      </c>
      <c r="AA40" s="9" t="s">
        <v>33</v>
      </c>
      <c r="AB40" s="10">
        <v>2.6148500000000002E-2</v>
      </c>
    </row>
    <row r="41" spans="1:28" s="4" customFormat="1" ht="13" x14ac:dyDescent="0.3">
      <c r="A41" s="5">
        <v>2635</v>
      </c>
      <c r="B41" s="6" t="s">
        <v>128</v>
      </c>
      <c r="C41" s="7">
        <v>43777</v>
      </c>
      <c r="D41" s="5">
        <v>73</v>
      </c>
      <c r="E41" s="9" t="s">
        <v>44</v>
      </c>
      <c r="F41" s="8" t="s">
        <v>129</v>
      </c>
      <c r="G41" s="9" t="s">
        <v>130</v>
      </c>
      <c r="H41" s="8" t="str">
        <f>"000003"</f>
        <v>000003</v>
      </c>
      <c r="I41" s="7">
        <v>42935</v>
      </c>
      <c r="J41" s="8" t="str">
        <f>"000051"</f>
        <v>000051</v>
      </c>
      <c r="K41" s="7">
        <v>43365</v>
      </c>
      <c r="L41" s="8" t="str">
        <f>"000052"</f>
        <v>000052</v>
      </c>
      <c r="M41" s="7">
        <v>43365</v>
      </c>
      <c r="N41" s="8">
        <v>17</v>
      </c>
      <c r="O41" s="8" t="str">
        <f>"006100"</f>
        <v>006100</v>
      </c>
      <c r="P41" s="7">
        <v>43775</v>
      </c>
      <c r="Q41" s="10">
        <v>3.4625400000000002</v>
      </c>
      <c r="R41" s="10">
        <v>0.16134999999999999</v>
      </c>
      <c r="S41" s="10">
        <v>3.3011900000000001</v>
      </c>
      <c r="T41" s="8">
        <v>13</v>
      </c>
      <c r="U41" s="7">
        <v>43777</v>
      </c>
      <c r="V41" s="8">
        <v>9845004432</v>
      </c>
      <c r="W41" s="9" t="s">
        <v>131</v>
      </c>
      <c r="X41" s="8" t="s">
        <v>69</v>
      </c>
      <c r="Y41" s="9" t="s">
        <v>70</v>
      </c>
      <c r="Z41" s="8" t="s">
        <v>32</v>
      </c>
      <c r="AA41" s="9" t="s">
        <v>33</v>
      </c>
      <c r="AB41" s="10">
        <v>3.4625400000000001E-2</v>
      </c>
    </row>
    <row r="42" spans="1:28" s="4" customFormat="1" ht="13" x14ac:dyDescent="0.3">
      <c r="A42" s="5">
        <v>2636</v>
      </c>
      <c r="B42" s="6" t="s">
        <v>128</v>
      </c>
      <c r="C42" s="7">
        <v>43780</v>
      </c>
      <c r="D42" s="5">
        <v>73</v>
      </c>
      <c r="E42" s="9" t="s">
        <v>44</v>
      </c>
      <c r="F42" s="8" t="s">
        <v>132</v>
      </c>
      <c r="G42" s="9" t="s">
        <v>133</v>
      </c>
      <c r="H42" s="8" t="str">
        <f>"000003"</f>
        <v>000003</v>
      </c>
      <c r="I42" s="7">
        <v>43739</v>
      </c>
      <c r="J42" s="8" t="str">
        <f>"000011"</f>
        <v>000011</v>
      </c>
      <c r="K42" s="7">
        <v>43739</v>
      </c>
      <c r="L42" s="8" t="str">
        <f>"000108"</f>
        <v>000108</v>
      </c>
      <c r="M42" s="7">
        <v>43739</v>
      </c>
      <c r="N42" s="8">
        <v>19</v>
      </c>
      <c r="O42" s="8" t="str">
        <f>"006157"</f>
        <v>006157</v>
      </c>
      <c r="P42" s="7">
        <v>43777</v>
      </c>
      <c r="Q42" s="10">
        <v>58.720739999999999</v>
      </c>
      <c r="R42" s="10">
        <v>6.1886000000000001</v>
      </c>
      <c r="S42" s="10">
        <v>52.532139999999998</v>
      </c>
      <c r="T42" s="8">
        <v>13</v>
      </c>
      <c r="U42" s="7">
        <v>43780</v>
      </c>
      <c r="V42" s="8">
        <v>9900643133</v>
      </c>
      <c r="W42" s="9" t="s">
        <v>97</v>
      </c>
      <c r="X42" s="8" t="s">
        <v>134</v>
      </c>
      <c r="Y42" s="9" t="s">
        <v>135</v>
      </c>
      <c r="Z42" s="8" t="s">
        <v>36</v>
      </c>
      <c r="AA42" s="9" t="s">
        <v>37</v>
      </c>
      <c r="AB42" s="10">
        <v>0.58720740000000005</v>
      </c>
    </row>
    <row r="43" spans="1:28" s="4" customFormat="1" ht="13" x14ac:dyDescent="0.3">
      <c r="A43" s="5">
        <v>2637</v>
      </c>
      <c r="B43" s="6" t="s">
        <v>128</v>
      </c>
      <c r="C43" s="7">
        <v>43789</v>
      </c>
      <c r="D43" s="5">
        <v>73</v>
      </c>
      <c r="E43" s="9" t="s">
        <v>44</v>
      </c>
      <c r="F43" s="8" t="s">
        <v>48</v>
      </c>
      <c r="G43" s="9" t="s">
        <v>49</v>
      </c>
      <c r="H43" s="8" t="str">
        <f>"000045"</f>
        <v>000045</v>
      </c>
      <c r="I43" s="7">
        <v>42795</v>
      </c>
      <c r="J43" s="8" t="str">
        <f>"000113"</f>
        <v>000113</v>
      </c>
      <c r="K43" s="7">
        <v>43763</v>
      </c>
      <c r="L43" s="8" t="str">
        <f>"000113"</f>
        <v>000113</v>
      </c>
      <c r="M43" s="7">
        <v>43763</v>
      </c>
      <c r="N43" s="8">
        <v>16</v>
      </c>
      <c r="O43" s="8" t="str">
        <f>"006208"</f>
        <v>006208</v>
      </c>
      <c r="P43" s="7">
        <v>43782</v>
      </c>
      <c r="Q43" s="10">
        <v>2.4960200000000001</v>
      </c>
      <c r="R43" s="10">
        <v>0.30471999999999999</v>
      </c>
      <c r="S43" s="10">
        <v>2.1913</v>
      </c>
      <c r="T43" s="8">
        <v>13</v>
      </c>
      <c r="U43" s="7">
        <v>43789</v>
      </c>
      <c r="V43" s="8">
        <v>9448226711</v>
      </c>
      <c r="W43" s="9" t="s">
        <v>50</v>
      </c>
      <c r="X43" s="8" t="s">
        <v>29</v>
      </c>
      <c r="Y43" s="9" t="s">
        <v>30</v>
      </c>
      <c r="Z43" s="8" t="s">
        <v>32</v>
      </c>
      <c r="AA43" s="9" t="s">
        <v>33</v>
      </c>
      <c r="AB43" s="10">
        <v>2.4960200000000002E-2</v>
      </c>
    </row>
    <row r="44" spans="1:28" s="4" customFormat="1" ht="13" x14ac:dyDescent="0.3">
      <c r="A44" s="5">
        <v>2638</v>
      </c>
      <c r="B44" s="6" t="s">
        <v>128</v>
      </c>
      <c r="C44" s="7">
        <v>43789</v>
      </c>
      <c r="D44" s="5">
        <v>73</v>
      </c>
      <c r="E44" s="9" t="s">
        <v>44</v>
      </c>
      <c r="F44" s="8" t="s">
        <v>57</v>
      </c>
      <c r="G44" s="9" t="s">
        <v>58</v>
      </c>
      <c r="H44" s="8" t="str">
        <f>"000052"</f>
        <v>000052</v>
      </c>
      <c r="I44" s="7">
        <v>42817</v>
      </c>
      <c r="J44" s="8" t="str">
        <f>"000114"</f>
        <v>000114</v>
      </c>
      <c r="K44" s="7">
        <v>43763</v>
      </c>
      <c r="L44" s="8" t="str">
        <f>"000114"</f>
        <v>000114</v>
      </c>
      <c r="M44" s="7">
        <v>43763</v>
      </c>
      <c r="N44" s="8">
        <v>16</v>
      </c>
      <c r="O44" s="8" t="str">
        <f>"006209"</f>
        <v>006209</v>
      </c>
      <c r="P44" s="7">
        <v>43782</v>
      </c>
      <c r="Q44" s="10">
        <v>2.9765600000000001</v>
      </c>
      <c r="R44" s="10">
        <v>0.36803999999999998</v>
      </c>
      <c r="S44" s="10">
        <v>2.6085199999999999</v>
      </c>
      <c r="T44" s="8">
        <v>13</v>
      </c>
      <c r="U44" s="7">
        <v>43789</v>
      </c>
      <c r="V44" s="8">
        <v>9448226711</v>
      </c>
      <c r="W44" s="9" t="s">
        <v>59</v>
      </c>
      <c r="X44" s="8" t="s">
        <v>29</v>
      </c>
      <c r="Y44" s="9" t="s">
        <v>30</v>
      </c>
      <c r="Z44" s="8" t="s">
        <v>32</v>
      </c>
      <c r="AA44" s="9" t="s">
        <v>33</v>
      </c>
      <c r="AB44" s="10">
        <v>2.97656E-2</v>
      </c>
    </row>
    <row r="45" spans="1:28" s="4" customFormat="1" ht="13" x14ac:dyDescent="0.3">
      <c r="A45" s="5">
        <v>2639</v>
      </c>
      <c r="B45" s="6" t="s">
        <v>128</v>
      </c>
      <c r="C45" s="7">
        <v>43790</v>
      </c>
      <c r="D45" s="5">
        <v>73</v>
      </c>
      <c r="E45" s="9" t="s">
        <v>44</v>
      </c>
      <c r="F45" s="8" t="s">
        <v>136</v>
      </c>
      <c r="G45" s="9" t="s">
        <v>137</v>
      </c>
      <c r="H45" s="8" t="str">
        <f>"000005"</f>
        <v>000005</v>
      </c>
      <c r="I45" s="7">
        <v>43678</v>
      </c>
      <c r="J45" s="8" t="str">
        <f>"000099"</f>
        <v>000099</v>
      </c>
      <c r="K45" s="7">
        <v>43760</v>
      </c>
      <c r="L45" s="8" t="str">
        <f>"000099"</f>
        <v>000099</v>
      </c>
      <c r="M45" s="7">
        <v>43760</v>
      </c>
      <c r="N45" s="8">
        <v>19</v>
      </c>
      <c r="O45" s="8" t="str">
        <f>"006172"</f>
        <v>006172</v>
      </c>
      <c r="P45" s="7">
        <v>43781</v>
      </c>
      <c r="Q45" s="10">
        <v>7.0604699999999996</v>
      </c>
      <c r="R45" s="10">
        <v>0.27433999999999997</v>
      </c>
      <c r="S45" s="10">
        <v>6.78613</v>
      </c>
      <c r="T45" s="8">
        <v>13</v>
      </c>
      <c r="U45" s="7">
        <v>43790</v>
      </c>
      <c r="V45" s="8">
        <v>9964168613</v>
      </c>
      <c r="W45" s="9" t="s">
        <v>138</v>
      </c>
      <c r="X45" s="8" t="s">
        <v>34</v>
      </c>
      <c r="Y45" s="9" t="s">
        <v>35</v>
      </c>
      <c r="Z45" s="8" t="s">
        <v>32</v>
      </c>
      <c r="AA45" s="9" t="s">
        <v>33</v>
      </c>
      <c r="AB45" s="10">
        <v>7.0604699999999992E-2</v>
      </c>
    </row>
    <row r="46" spans="1:28" s="4" customFormat="1" ht="13" x14ac:dyDescent="0.3">
      <c r="A46" s="5">
        <v>2640</v>
      </c>
      <c r="B46" s="6" t="s">
        <v>128</v>
      </c>
      <c r="C46" s="7">
        <v>43795</v>
      </c>
      <c r="D46" s="5">
        <v>73</v>
      </c>
      <c r="E46" s="9" t="s">
        <v>44</v>
      </c>
      <c r="F46" s="8" t="s">
        <v>139</v>
      </c>
      <c r="G46" s="9" t="s">
        <v>140</v>
      </c>
      <c r="H46" s="8" t="str">
        <f>"000010"</f>
        <v>000010</v>
      </c>
      <c r="I46" s="7">
        <v>43158</v>
      </c>
      <c r="J46" s="8" t="str">
        <f>"000003"</f>
        <v>000003</v>
      </c>
      <c r="K46" s="7">
        <v>43253</v>
      </c>
      <c r="L46" s="8" t="str">
        <f>"000038"</f>
        <v>000038</v>
      </c>
      <c r="M46" s="7">
        <v>43255</v>
      </c>
      <c r="N46" s="8">
        <v>18</v>
      </c>
      <c r="O46" s="8" t="str">
        <f>"006236"</f>
        <v>006236</v>
      </c>
      <c r="P46" s="7">
        <v>43783</v>
      </c>
      <c r="Q46" s="10">
        <v>198.29040000000001</v>
      </c>
      <c r="R46" s="10">
        <v>16.861999999999998</v>
      </c>
      <c r="S46" s="10">
        <v>181.42840000000001</v>
      </c>
      <c r="T46" s="8">
        <v>13</v>
      </c>
      <c r="U46" s="7">
        <v>43795</v>
      </c>
      <c r="V46" s="8">
        <v>9480828220</v>
      </c>
      <c r="W46" s="9" t="s">
        <v>97</v>
      </c>
      <c r="X46" s="8" t="s">
        <v>141</v>
      </c>
      <c r="Y46" s="9" t="s">
        <v>142</v>
      </c>
      <c r="Z46" s="8" t="s">
        <v>36</v>
      </c>
      <c r="AA46" s="9" t="s">
        <v>37</v>
      </c>
      <c r="AB46" s="10">
        <v>1.982904</v>
      </c>
    </row>
    <row r="47" spans="1:28" s="4" customFormat="1" ht="13" x14ac:dyDescent="0.3">
      <c r="A47" s="5">
        <v>2641</v>
      </c>
      <c r="B47" s="6" t="s">
        <v>143</v>
      </c>
      <c r="C47" s="7">
        <v>43809</v>
      </c>
      <c r="D47" s="5">
        <v>73</v>
      </c>
      <c r="E47" s="9" t="s">
        <v>44</v>
      </c>
      <c r="F47" s="8" t="s">
        <v>144</v>
      </c>
      <c r="G47" s="9" t="s">
        <v>145</v>
      </c>
      <c r="H47" s="8" t="str">
        <f>"000060"</f>
        <v>000060</v>
      </c>
      <c r="I47" s="7">
        <v>43160</v>
      </c>
      <c r="J47" s="8" t="str">
        <f>"000068"</f>
        <v>000068</v>
      </c>
      <c r="K47" s="7">
        <v>43372</v>
      </c>
      <c r="L47" s="8" t="str">
        <f>"000068"</f>
        <v>000068</v>
      </c>
      <c r="M47" s="7">
        <v>43372</v>
      </c>
      <c r="N47" s="8">
        <v>18</v>
      </c>
      <c r="O47" s="8" t="str">
        <f>"006665"</f>
        <v>006665</v>
      </c>
      <c r="P47" s="7">
        <v>43805</v>
      </c>
      <c r="Q47" s="10">
        <v>5.3484600000000002</v>
      </c>
      <c r="R47" s="10">
        <v>0.48209999999999997</v>
      </c>
      <c r="S47" s="10">
        <v>4.8663600000000002</v>
      </c>
      <c r="T47" s="8">
        <v>13</v>
      </c>
      <c r="U47" s="7">
        <v>43809</v>
      </c>
      <c r="V47" s="8">
        <v>8904904737</v>
      </c>
      <c r="W47" s="9" t="s">
        <v>146</v>
      </c>
      <c r="X47" s="8" t="s">
        <v>147</v>
      </c>
      <c r="Y47" s="9" t="s">
        <v>148</v>
      </c>
      <c r="Z47" s="8" t="s">
        <v>83</v>
      </c>
      <c r="AA47" s="9" t="s">
        <v>84</v>
      </c>
      <c r="AB47" s="10">
        <v>5.34846E-2</v>
      </c>
    </row>
    <row r="48" spans="1:28" s="4" customFormat="1" ht="13" x14ac:dyDescent="0.3">
      <c r="A48" s="5">
        <v>2642</v>
      </c>
      <c r="B48" s="6" t="s">
        <v>143</v>
      </c>
      <c r="C48" s="7">
        <v>43816</v>
      </c>
      <c r="D48" s="5">
        <v>73</v>
      </c>
      <c r="E48" s="9" t="s">
        <v>44</v>
      </c>
      <c r="F48" s="8" t="s">
        <v>149</v>
      </c>
      <c r="G48" s="9" t="s">
        <v>150</v>
      </c>
      <c r="H48" s="8" t="str">
        <f>"000049"</f>
        <v>000049</v>
      </c>
      <c r="I48" s="7">
        <v>43479</v>
      </c>
      <c r="J48" s="8" t="str">
        <f>"000002"</f>
        <v>000002</v>
      </c>
      <c r="K48" s="7">
        <v>43607</v>
      </c>
      <c r="L48" s="8" t="str">
        <f>"000014"</f>
        <v>000014</v>
      </c>
      <c r="M48" s="7">
        <v>43609</v>
      </c>
      <c r="N48" s="8">
        <v>18</v>
      </c>
      <c r="O48" s="8" t="str">
        <f>"006630"</f>
        <v>006630</v>
      </c>
      <c r="P48" s="7">
        <v>43803</v>
      </c>
      <c r="Q48" s="10">
        <v>19.880269999999999</v>
      </c>
      <c r="R48" s="10">
        <v>2.2576100000000001</v>
      </c>
      <c r="S48" s="10">
        <v>17.62266</v>
      </c>
      <c r="T48" s="8">
        <v>13</v>
      </c>
      <c r="U48" s="7">
        <v>43816</v>
      </c>
      <c r="V48" s="8">
        <v>9611354208</v>
      </c>
      <c r="W48" s="9" t="s">
        <v>151</v>
      </c>
      <c r="X48" s="8" t="s">
        <v>152</v>
      </c>
      <c r="Y48" s="9" t="s">
        <v>153</v>
      </c>
      <c r="Z48" s="8" t="s">
        <v>42</v>
      </c>
      <c r="AA48" s="9" t="s">
        <v>43</v>
      </c>
      <c r="AB48" s="10">
        <v>0.1988027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2020-01-28T12:00:51Z</dcterms:modified>
</cp:coreProperties>
</file>