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6" i="1" l="1"/>
  <c r="L26" i="1"/>
  <c r="J26" i="1"/>
  <c r="H26" i="1"/>
  <c r="O25" i="1"/>
  <c r="L25" i="1"/>
  <c r="J25" i="1"/>
  <c r="H25" i="1"/>
  <c r="AB24" i="1"/>
  <c r="O24" i="1"/>
  <c r="L24" i="1"/>
  <c r="J24" i="1"/>
  <c r="H24" i="1"/>
  <c r="AB23" i="1"/>
  <c r="O23" i="1"/>
  <c r="L23" i="1"/>
  <c r="J23" i="1"/>
  <c r="H23" i="1"/>
  <c r="AB22" i="1"/>
  <c r="O22" i="1"/>
  <c r="L22" i="1"/>
  <c r="J22" i="1"/>
  <c r="H22" i="1"/>
  <c r="AB21" i="1"/>
  <c r="O21" i="1"/>
  <c r="L21" i="1"/>
  <c r="J21" i="1"/>
  <c r="H21" i="1"/>
  <c r="AB20" i="1"/>
  <c r="O20" i="1"/>
  <c r="L20" i="1"/>
  <c r="J20" i="1"/>
  <c r="H20" i="1"/>
  <c r="AB19" i="1"/>
  <c r="O19" i="1"/>
  <c r="L19" i="1"/>
  <c r="J19" i="1"/>
  <c r="H19" i="1"/>
  <c r="AB18" i="1"/>
  <c r="O18" i="1"/>
  <c r="L18" i="1"/>
  <c r="J18" i="1"/>
  <c r="H18" i="1"/>
  <c r="AB17" i="1"/>
  <c r="O17" i="1"/>
  <c r="L17" i="1"/>
  <c r="J17" i="1"/>
  <c r="H17" i="1"/>
  <c r="AB16" i="1"/>
  <c r="O16" i="1"/>
  <c r="L16" i="1"/>
  <c r="J16" i="1"/>
  <c r="H16" i="1"/>
  <c r="AB15" i="1"/>
  <c r="O15" i="1"/>
  <c r="L15" i="1"/>
  <c r="J15" i="1"/>
  <c r="H15" i="1"/>
  <c r="AB14" i="1"/>
  <c r="O14" i="1"/>
  <c r="L14" i="1"/>
  <c r="J14" i="1"/>
  <c r="H14" i="1"/>
  <c r="AB13" i="1"/>
  <c r="O13" i="1"/>
  <c r="L13" i="1"/>
  <c r="J13" i="1"/>
  <c r="H13" i="1"/>
  <c r="AB12" i="1"/>
  <c r="O12" i="1"/>
  <c r="L12" i="1"/>
  <c r="J12" i="1"/>
  <c r="H12" i="1"/>
  <c r="AB11" i="1"/>
  <c r="O11" i="1"/>
  <c r="L11" i="1"/>
  <c r="J11" i="1"/>
  <c r="H11" i="1"/>
  <c r="AB10" i="1"/>
  <c r="O10" i="1"/>
  <c r="L10" i="1"/>
  <c r="J10" i="1"/>
  <c r="H10" i="1"/>
  <c r="AB9" i="1"/>
  <c r="O9" i="1"/>
  <c r="L9" i="1"/>
  <c r="J9" i="1"/>
  <c r="H9" i="1"/>
  <c r="AB8" i="1"/>
  <c r="O8" i="1"/>
  <c r="L8" i="1"/>
  <c r="J8" i="1"/>
  <c r="H8" i="1"/>
  <c r="AB7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<sst xmlns="http://schemas.openxmlformats.org/spreadsheetml/2006/main" count="253" uniqueCount="121">
  <si>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</si>
  <si>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</si>
  <si>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</si>
  <si>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</si>
  <si>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</si>
  <si>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</si>
  <si>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</si>
  <si>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</si>
  <si>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</si>
  <si>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</si>
  <si>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</si>
  <si>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</si>
  <si>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</si>
  <si>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</si>
  <si>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</si>
  <si>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</si>
  <si>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</si>
  <si>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</si>
  <si>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</si>
  <si>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</si>
  <si>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</si>
  <si>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</si>
  <si>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</si>
  <si>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</si>
  <si>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</si>
  <si>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</si>
  <si>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</si>
  <si>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</si>
  <si>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</si>
  <si>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P0300</t>
  </si>
  <si>
    <t>M and R to Street Lights - Replacement of Burnt Bulbs etc. (Package)</t>
  </si>
  <si>
    <t>May</t>
  </si>
  <si>
    <t>P3106</t>
  </si>
  <si>
    <t>Nagarothana Works</t>
  </si>
  <si>
    <t>P2415</t>
  </si>
  <si>
    <t>Reserve fund for TandF Committee</t>
  </si>
  <si>
    <t>P0298</t>
  </si>
  <si>
    <t>M and R to Electrical Installations in Parks and Gardens, Playgrounds, Burial Grounds</t>
  </si>
  <si>
    <t>ddo209</t>
  </si>
  <si>
    <t xml:space="preserve"> Assistant Executive Engineer Electrical West Zone</t>
  </si>
  <si>
    <t>ddo313</t>
  </si>
  <si>
    <t xml:space="preserve"> Chief Engineer SWD Central Zone</t>
  </si>
  <si>
    <t>Praveen Enterprises</t>
  </si>
  <si>
    <t>Executive Engineer 2 KRIDL</t>
  </si>
  <si>
    <t>Dattatreya Temple Ward</t>
  </si>
  <si>
    <t>077-16-000029</t>
  </si>
  <si>
    <t xml:space="preserve">M and R to Electrical Installation in Parks, Garden Play ground and Burial ground in Gandhinagar Constituency Areas in ward no- 77, 94, 95, 96, 109, 120 and 121 </t>
  </si>
  <si>
    <t>GANGA YADAV ELECTRICALS</t>
  </si>
  <si>
    <t>077-13-000059</t>
  </si>
  <si>
    <t>Providing Electrical maintenance of Gubbirangamandira, Railway Station Sub Way and BBMP Buildings in Gandhinagara Constituency.77,94,95,96,109,120,121</t>
  </si>
  <si>
    <t>Ganga Yadav Electricals</t>
  </si>
  <si>
    <t>P0294</t>
  </si>
  <si>
    <t>M and R to Electrical Inst in BMP Buildings, Schools, M.Homes, Community Halls, Markets and Others</t>
  </si>
  <si>
    <t>077-16-000001</t>
  </si>
  <si>
    <t>Annual Operation And maintenance Of Street Lights at Datthatreya temple in Ward No-77</t>
  </si>
  <si>
    <t>077-18-000034</t>
  </si>
  <si>
    <t>Construction of U shape drain in secondary SWD V-110 Joining V100 in Vrushabhav hi valley in ward.77</t>
  </si>
  <si>
    <t>N M Krishnamurthy</t>
  </si>
  <si>
    <t>077-17-000043</t>
  </si>
  <si>
    <t>Desilting of road side drain in ward no 77</t>
  </si>
  <si>
    <t>P Suresh Babu</t>
  </si>
  <si>
    <t>ddo202</t>
  </si>
  <si>
    <t xml:space="preserve"> Assistant Executive Engineer Gandhinagar West Zone</t>
  </si>
  <si>
    <t>077-17-000044</t>
  </si>
  <si>
    <t>Desilting of existing drains in Kasturibai Nagar and surrounding areas in ward no 77</t>
  </si>
  <si>
    <t>077-18-000054</t>
  </si>
  <si>
    <t>Providing illumination to indira Canteen K.C.general ground surrounding in ward no -77</t>
  </si>
  <si>
    <t>077-18-000053</t>
  </si>
  <si>
    <t>Providing illumination to indira Canteen indira kitchen in ward no -77</t>
  </si>
  <si>
    <t>July</t>
  </si>
  <si>
    <t>077-17-000030</t>
  </si>
  <si>
    <t>Construction and renovation of public toilets in ward no77</t>
  </si>
  <si>
    <t>Technical Manager KRIDL West</t>
  </si>
  <si>
    <t>P3179</t>
  </si>
  <si>
    <t>Developmental works in Gandhinagar Assembly Constituency</t>
  </si>
  <si>
    <t>August</t>
  </si>
  <si>
    <t>077-19-000026</t>
  </si>
  <si>
    <t>Providing CC roads and improvements to drains in Kasturibainagar slum surrounding area in ward no-77</t>
  </si>
  <si>
    <t>Technical Manager (West) Karnataka Rural Infrastructure Development Limited</t>
  </si>
  <si>
    <t>P1878</t>
  </si>
  <si>
    <t>18per - Works (Bhagyajyothi, Sooru / Neeru Yojane and General) (54 Lakhs / New Wards)</t>
  </si>
  <si>
    <t>077-19-000025</t>
  </si>
  <si>
    <t>Providing CC roads and improvements to drains in Anjanaya block slum between 1st and 2nd cross conservancy and Karimariyamma slum pipeline in ward no-77</t>
  </si>
  <si>
    <t>077-19-000027</t>
  </si>
  <si>
    <t>Providing CC roads and improvements to drains in Vivkananda block and near muneshwara block and muneshwara temple surrounding area in ward no-77</t>
  </si>
  <si>
    <t>September</t>
  </si>
  <si>
    <t>077-16-000039</t>
  </si>
  <si>
    <t>Construction of individual houses for SC category in ward no-77</t>
  </si>
  <si>
    <t>P2021</t>
  </si>
  <si>
    <t>Purchase of Land and Construction of Houses, Hostels, Ambedkar Bhavan (Incl Prev yr Bal. Bills)</t>
  </si>
  <si>
    <t>077-16-000040</t>
  </si>
  <si>
    <t>Construction of individual houses for ST category in ward no-77</t>
  </si>
  <si>
    <t>077-15-000009</t>
  </si>
  <si>
    <t xml:space="preserve">Construction of collapsed drain beside BJP office in malleswaram in ward no.77 </t>
  </si>
  <si>
    <t>P1771</t>
  </si>
  <si>
    <t>Zone Works - POW Works</t>
  </si>
  <si>
    <t>077-17-000016</t>
  </si>
  <si>
    <t>Re-Construction of Bridge to SWD near Sri rama Choultry In Ward-77</t>
  </si>
  <si>
    <t>B N Naveen Kumar</t>
  </si>
  <si>
    <t>077-17-000020</t>
  </si>
  <si>
    <t>Providing CC to Conservancy road near 7th Cross Malleshwaram In Ward-77</t>
  </si>
  <si>
    <t>077-17-000054</t>
  </si>
  <si>
    <t>Providing Cement concrete road to Yalappa garden surrounding and Impts to drain in ward 77</t>
  </si>
  <si>
    <t>P3175</t>
  </si>
  <si>
    <t>Special development works in ward No.172, 154, 197, 77, 75, 192, 102, 18, 41 (Rs.400 lakhs each ward)</t>
  </si>
  <si>
    <t>077-17-000037</t>
  </si>
  <si>
    <t>Improvements to CC Drains in ward no 77</t>
  </si>
  <si>
    <t>P3118</t>
  </si>
  <si>
    <t>Comprehensive developmental works at ward No.77, 29, Rs.3.00 cr each ward</t>
  </si>
  <si>
    <t>077-17-000036</t>
  </si>
  <si>
    <t>Development of footpaths in ward no 77</t>
  </si>
  <si>
    <t>077-17-000035</t>
  </si>
  <si>
    <t>Improvements to CC road in ward no 77</t>
  </si>
  <si>
    <t>077-17-000038</t>
  </si>
  <si>
    <t>Construction of New Culverts in ward no 77</t>
  </si>
  <si>
    <t>October</t>
  </si>
  <si>
    <t>December</t>
  </si>
  <si>
    <t>077-19-000004</t>
  </si>
  <si>
    <t>Drinking Water works in ward no 77</t>
  </si>
  <si>
    <t>P3293</t>
  </si>
  <si>
    <t>14th Finance Commission Works - Drinking Water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</si>
</sst>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6"/>
  <sheetViews>
    <sheetView tabSelected="1" topLeftCell="A16" workbookViewId="0">
      <selection sqref="A1:A1048576"/>
    </sheetView>
  </sheetViews>
  <sheetFormatPr defaultRowHeight="14.5" x14ac:dyDescent="0.35"/>
  <cols>
    <col min="1" max="1" width="5" bestFit="1" customWidth="1"/>
    <col min="2" max="2" width="6.26953125" bestFit="1" customWidth="1"/>
    <col min="3" max="3" width="9.54296875" bestFit="1" customWidth="1"/>
    <col min="5" max="5" width="16.2695312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s="4" customFormat="1" ht="13" x14ac:dyDescent="0.3">
      <c r="A2" s="5">
        <v>2756</v>
      </c>
      <c r="B2" s="6" t="s">
        <v>28</v>
      </c>
      <c r="C2" s="7">
        <v>43566</v>
      </c>
      <c r="D2" s="8">
        <v>77</v>
      </c>
      <c r="E2" s="9" t="s">
        <v>44</v>
      </c>
      <c r="F2" s="8" t="s">
        <v>45</v>
      </c>
      <c r="G2" s="9" t="s">
        <v>46</v>
      </c>
      <c r="H2" s="8" t="str">
        <f>"000051"</f>
        <v>000051</v>
      </c>
      <c r="I2" s="7">
        <v>42888</v>
      </c>
      <c r="J2" s="8" t="str">
        <f>"000084"</f>
        <v>000084</v>
      </c>
      <c r="K2" s="7">
        <v>43140</v>
      </c>
      <c r="L2" s="8" t="str">
        <f>"000112"</f>
        <v>000112</v>
      </c>
      <c r="M2" s="7">
        <v>43140</v>
      </c>
      <c r="N2" s="8">
        <v>16</v>
      </c>
      <c r="O2" s="8" t="str">
        <f>"000164"</f>
        <v>000164</v>
      </c>
      <c r="P2" s="7">
        <v>43563</v>
      </c>
      <c r="Q2" s="10">
        <v>1.1987000000000001</v>
      </c>
      <c r="R2" s="10">
        <v>0.13177</v>
      </c>
      <c r="S2" s="10">
        <v>1.0669299999999999</v>
      </c>
      <c r="T2" s="8">
        <v>11</v>
      </c>
      <c r="U2" s="7">
        <v>43566</v>
      </c>
      <c r="V2" s="8">
        <v>9483864949</v>
      </c>
      <c r="W2" s="9" t="s">
        <v>47</v>
      </c>
      <c r="X2" s="8" t="s">
        <v>36</v>
      </c>
      <c r="Y2" s="9" t="s">
        <v>37</v>
      </c>
      <c r="Z2" s="8" t="s">
        <v>38</v>
      </c>
      <c r="AA2" s="9" t="s">
        <v>39</v>
      </c>
      <c r="AB2" s="10">
        <f t="shared" ref="AB2:AB24" si="0">Q2/100</f>
        <v>1.1987000000000001E-2</v>
      </c>
    </row>
    <row r="3" spans="1:28" s="4" customFormat="1" ht="13" x14ac:dyDescent="0.3">
      <c r="A3" s="5">
        <v>2757</v>
      </c>
      <c r="B3" s="6" t="s">
        <v>28</v>
      </c>
      <c r="C3" s="7">
        <v>43566</v>
      </c>
      <c r="D3" s="8">
        <v>77</v>
      </c>
      <c r="E3" s="9" t="s">
        <v>44</v>
      </c>
      <c r="F3" s="8" t="s">
        <v>48</v>
      </c>
      <c r="G3" s="9" t="s">
        <v>49</v>
      </c>
      <c r="H3" s="8" t="str">
        <f>"000013"</f>
        <v>000013</v>
      </c>
      <c r="I3" s="7">
        <v>41548</v>
      </c>
      <c r="J3" s="8" t="str">
        <f>"000031"</f>
        <v>000031</v>
      </c>
      <c r="K3" s="7">
        <v>43278</v>
      </c>
      <c r="L3" s="8" t="str">
        <f>"000031"</f>
        <v>000031</v>
      </c>
      <c r="M3" s="7">
        <v>43278</v>
      </c>
      <c r="N3" s="8">
        <v>13</v>
      </c>
      <c r="O3" s="8" t="str">
        <f>"000284"</f>
        <v>000284</v>
      </c>
      <c r="P3" s="7">
        <v>43564</v>
      </c>
      <c r="Q3" s="10">
        <v>2.7543099999999998</v>
      </c>
      <c r="R3" s="10">
        <v>0.27817999999999998</v>
      </c>
      <c r="S3" s="10">
        <v>2.4761299999999999</v>
      </c>
      <c r="T3" s="8">
        <v>11</v>
      </c>
      <c r="U3" s="7">
        <v>43566</v>
      </c>
      <c r="V3" s="8">
        <v>9483864949</v>
      </c>
      <c r="W3" s="9" t="s">
        <v>50</v>
      </c>
      <c r="X3" s="8" t="s">
        <v>51</v>
      </c>
      <c r="Y3" s="9" t="s">
        <v>52</v>
      </c>
      <c r="Z3" s="8" t="s">
        <v>38</v>
      </c>
      <c r="AA3" s="9" t="s">
        <v>39</v>
      </c>
      <c r="AB3" s="10">
        <f t="shared" si="0"/>
        <v>2.7543099999999997E-2</v>
      </c>
    </row>
    <row r="4" spans="1:28" s="4" customFormat="1" ht="13" x14ac:dyDescent="0.3">
      <c r="A4" s="5">
        <v>2758</v>
      </c>
      <c r="B4" s="6" t="s">
        <v>28</v>
      </c>
      <c r="C4" s="7">
        <v>43580</v>
      </c>
      <c r="D4" s="8">
        <v>77</v>
      </c>
      <c r="E4" s="9" t="s">
        <v>44</v>
      </c>
      <c r="F4" s="8" t="s">
        <v>53</v>
      </c>
      <c r="G4" s="9" t="s">
        <v>54</v>
      </c>
      <c r="H4" s="8" t="str">
        <f>"000011"</f>
        <v>000011</v>
      </c>
      <c r="I4" s="7">
        <v>42933</v>
      </c>
      <c r="J4" s="8" t="str">
        <f>"000213"</f>
        <v>000213</v>
      </c>
      <c r="K4" s="7">
        <v>43498</v>
      </c>
      <c r="L4" s="8" t="str">
        <f>"000210"</f>
        <v>000210</v>
      </c>
      <c r="M4" s="7">
        <v>43498</v>
      </c>
      <c r="N4" s="8">
        <v>16</v>
      </c>
      <c r="O4" s="8" t="str">
        <f>"000975"</f>
        <v>000975</v>
      </c>
      <c r="P4" s="7">
        <v>43579</v>
      </c>
      <c r="Q4" s="10">
        <v>9.5018399999999996</v>
      </c>
      <c r="R4" s="10">
        <v>0.93933</v>
      </c>
      <c r="S4" s="10">
        <v>8.5625099999999996</v>
      </c>
      <c r="T4" s="8">
        <v>29</v>
      </c>
      <c r="U4" s="7">
        <v>43580</v>
      </c>
      <c r="V4" s="8">
        <v>9886979350</v>
      </c>
      <c r="W4" s="9" t="s">
        <v>42</v>
      </c>
      <c r="X4" s="8" t="s">
        <v>29</v>
      </c>
      <c r="Y4" s="9" t="s">
        <v>30</v>
      </c>
      <c r="Z4" s="8" t="s">
        <v>38</v>
      </c>
      <c r="AA4" s="9" t="s">
        <v>39</v>
      </c>
      <c r="AB4" s="10">
        <f t="shared" si="0"/>
        <v>9.5018400000000003E-2</v>
      </c>
    </row>
    <row r="5" spans="1:28" s="4" customFormat="1" ht="13" x14ac:dyDescent="0.3">
      <c r="A5" s="5">
        <v>2759</v>
      </c>
      <c r="B5" s="6" t="s">
        <v>31</v>
      </c>
      <c r="C5" s="7">
        <v>43601</v>
      </c>
      <c r="D5" s="8">
        <v>77</v>
      </c>
      <c r="E5" s="9" t="s">
        <v>44</v>
      </c>
      <c r="F5" s="8" t="s">
        <v>55</v>
      </c>
      <c r="G5" s="9" t="s">
        <v>56</v>
      </c>
      <c r="H5" s="8" t="str">
        <f>"000002"</f>
        <v>000002</v>
      </c>
      <c r="I5" s="7">
        <v>43580</v>
      </c>
      <c r="J5" s="8" t="str">
        <f>"000003"</f>
        <v>000003</v>
      </c>
      <c r="K5" s="7">
        <v>43580</v>
      </c>
      <c r="L5" s="8" t="str">
        <f>"000018"</f>
        <v>000018</v>
      </c>
      <c r="M5" s="7">
        <v>43582</v>
      </c>
      <c r="N5" s="8">
        <v>18</v>
      </c>
      <c r="O5" s="8" t="str">
        <f>"001632"</f>
        <v>001632</v>
      </c>
      <c r="P5" s="7">
        <v>43600</v>
      </c>
      <c r="Q5" s="10">
        <v>54.95</v>
      </c>
      <c r="R5" s="10">
        <v>11.297000000000001</v>
      </c>
      <c r="S5" s="10">
        <v>43.652999999999999</v>
      </c>
      <c r="T5" s="8">
        <v>47</v>
      </c>
      <c r="U5" s="7">
        <v>43601</v>
      </c>
      <c r="V5" s="8">
        <v>7411294914</v>
      </c>
      <c r="W5" s="9" t="s">
        <v>57</v>
      </c>
      <c r="X5" s="8" t="s">
        <v>32</v>
      </c>
      <c r="Y5" s="9" t="s">
        <v>33</v>
      </c>
      <c r="Z5" s="8" t="s">
        <v>40</v>
      </c>
      <c r="AA5" s="9" t="s">
        <v>41</v>
      </c>
      <c r="AB5" s="10">
        <f t="shared" si="0"/>
        <v>0.54949999999999999</v>
      </c>
    </row>
    <row r="6" spans="1:28" s="4" customFormat="1" ht="13" x14ac:dyDescent="0.3">
      <c r="A6" s="5">
        <v>2760</v>
      </c>
      <c r="B6" s="6" t="s">
        <v>31</v>
      </c>
      <c r="C6" s="7">
        <v>43603</v>
      </c>
      <c r="D6" s="8">
        <v>77</v>
      </c>
      <c r="E6" s="9" t="s">
        <v>44</v>
      </c>
      <c r="F6" s="8" t="s">
        <v>58</v>
      </c>
      <c r="G6" s="9" t="s">
        <v>59</v>
      </c>
      <c r="H6" s="8" t="str">
        <f>"000002"</f>
        <v>000002</v>
      </c>
      <c r="I6" s="7">
        <v>43020</v>
      </c>
      <c r="J6" s="8" t="str">
        <f>"000004"</f>
        <v>000004</v>
      </c>
      <c r="K6" s="7">
        <v>43020</v>
      </c>
      <c r="L6" s="8" t="str">
        <f>"000003"</f>
        <v>000003</v>
      </c>
      <c r="M6" s="7">
        <v>43020</v>
      </c>
      <c r="N6" s="8">
        <v>17</v>
      </c>
      <c r="O6" s="8" t="str">
        <f>"001687"</f>
        <v>001687</v>
      </c>
      <c r="P6" s="7">
        <v>43602</v>
      </c>
      <c r="Q6" s="10">
        <v>5.4760099999999996</v>
      </c>
      <c r="R6" s="10">
        <v>0.65622999999999998</v>
      </c>
      <c r="S6" s="10">
        <v>4.8197799999999997</v>
      </c>
      <c r="T6" s="8">
        <v>50</v>
      </c>
      <c r="U6" s="7">
        <v>43603</v>
      </c>
      <c r="V6" s="8">
        <v>9738426262</v>
      </c>
      <c r="W6" s="9" t="s">
        <v>60</v>
      </c>
      <c r="X6" s="8" t="s">
        <v>34</v>
      </c>
      <c r="Y6" s="9" t="s">
        <v>35</v>
      </c>
      <c r="Z6" s="8" t="s">
        <v>61</v>
      </c>
      <c r="AA6" s="9" t="s">
        <v>62</v>
      </c>
      <c r="AB6" s="10">
        <f t="shared" si="0"/>
        <v>5.4760099999999999E-2</v>
      </c>
    </row>
    <row r="7" spans="1:28" s="4" customFormat="1" ht="13" x14ac:dyDescent="0.3">
      <c r="A7" s="5">
        <v>2761</v>
      </c>
      <c r="B7" s="6" t="s">
        <v>31</v>
      </c>
      <c r="C7" s="7">
        <v>43603</v>
      </c>
      <c r="D7" s="8">
        <v>77</v>
      </c>
      <c r="E7" s="9" t="s">
        <v>44</v>
      </c>
      <c r="F7" s="8" t="s">
        <v>63</v>
      </c>
      <c r="G7" s="9" t="s">
        <v>64</v>
      </c>
      <c r="H7" s="8" t="str">
        <f>"000001"</f>
        <v>000001</v>
      </c>
      <c r="I7" s="7">
        <v>43020</v>
      </c>
      <c r="J7" s="8" t="str">
        <f>"000003"</f>
        <v>000003</v>
      </c>
      <c r="K7" s="7">
        <v>43020</v>
      </c>
      <c r="L7" s="8" t="str">
        <f>"000004"</f>
        <v>000004</v>
      </c>
      <c r="M7" s="7">
        <v>43020</v>
      </c>
      <c r="N7" s="8">
        <v>17</v>
      </c>
      <c r="O7" s="8" t="str">
        <f>"001688"</f>
        <v>001688</v>
      </c>
      <c r="P7" s="7">
        <v>43602</v>
      </c>
      <c r="Q7" s="10">
        <v>5.4760099999999996</v>
      </c>
      <c r="R7" s="10">
        <v>0.65622999999999998</v>
      </c>
      <c r="S7" s="10">
        <v>4.8197799999999997</v>
      </c>
      <c r="T7" s="8">
        <v>50</v>
      </c>
      <c r="U7" s="7">
        <v>43603</v>
      </c>
      <c r="V7" s="8">
        <v>9738426262</v>
      </c>
      <c r="W7" s="9" t="s">
        <v>60</v>
      </c>
      <c r="X7" s="8" t="s">
        <v>34</v>
      </c>
      <c r="Y7" s="9" t="s">
        <v>35</v>
      </c>
      <c r="Z7" s="8" t="s">
        <v>61</v>
      </c>
      <c r="AA7" s="9" t="s">
        <v>62</v>
      </c>
      <c r="AB7" s="10">
        <f t="shared" si="0"/>
        <v>5.4760099999999999E-2</v>
      </c>
    </row>
    <row r="8" spans="1:28" s="4" customFormat="1" ht="13" x14ac:dyDescent="0.3">
      <c r="A8" s="5">
        <v>2762</v>
      </c>
      <c r="B8" s="6" t="s">
        <v>31</v>
      </c>
      <c r="C8" s="7">
        <v>43607</v>
      </c>
      <c r="D8" s="8">
        <v>77</v>
      </c>
      <c r="E8" s="9" t="s">
        <v>44</v>
      </c>
      <c r="F8" s="8" t="s">
        <v>65</v>
      </c>
      <c r="G8" s="9" t="s">
        <v>66</v>
      </c>
      <c r="H8" s="8" t="str">
        <f>"000117"</f>
        <v>000117</v>
      </c>
      <c r="I8" s="7">
        <v>43483</v>
      </c>
      <c r="J8" s="8" t="str">
        <f>"000236"</f>
        <v>000236</v>
      </c>
      <c r="K8" s="7">
        <v>43517</v>
      </c>
      <c r="L8" s="8" t="str">
        <f>"000233"</f>
        <v>000233</v>
      </c>
      <c r="M8" s="7">
        <v>43517</v>
      </c>
      <c r="N8" s="8">
        <v>18</v>
      </c>
      <c r="O8" s="8" t="str">
        <f>"001403"</f>
        <v>001403</v>
      </c>
      <c r="P8" s="7">
        <v>43595</v>
      </c>
      <c r="Q8" s="10">
        <v>0.99609000000000003</v>
      </c>
      <c r="R8" s="10">
        <v>0.12551000000000001</v>
      </c>
      <c r="S8" s="10">
        <v>0.87058000000000002</v>
      </c>
      <c r="T8" s="8">
        <v>56</v>
      </c>
      <c r="U8" s="7">
        <v>43607</v>
      </c>
      <c r="V8" s="8">
        <v>9986383498</v>
      </c>
      <c r="W8" s="9" t="s">
        <v>43</v>
      </c>
      <c r="X8" s="8" t="s">
        <v>32</v>
      </c>
      <c r="Y8" s="9" t="s">
        <v>33</v>
      </c>
      <c r="Z8" s="8" t="s">
        <v>38</v>
      </c>
      <c r="AA8" s="9" t="s">
        <v>39</v>
      </c>
      <c r="AB8" s="10">
        <f t="shared" si="0"/>
        <v>9.9609E-3</v>
      </c>
    </row>
    <row r="9" spans="1:28" s="4" customFormat="1" ht="13" x14ac:dyDescent="0.3">
      <c r="A9" s="5">
        <v>2763</v>
      </c>
      <c r="B9" s="6" t="s">
        <v>31</v>
      </c>
      <c r="C9" s="7">
        <v>43607</v>
      </c>
      <c r="D9" s="8">
        <v>77</v>
      </c>
      <c r="E9" s="9" t="s">
        <v>44</v>
      </c>
      <c r="F9" s="8" t="s">
        <v>67</v>
      </c>
      <c r="G9" s="9" t="s">
        <v>68</v>
      </c>
      <c r="H9" s="8" t="str">
        <f>"000118"</f>
        <v>000118</v>
      </c>
      <c r="I9" s="7">
        <v>43483</v>
      </c>
      <c r="J9" s="8" t="str">
        <f>"000233"</f>
        <v>000233</v>
      </c>
      <c r="K9" s="7">
        <v>43517</v>
      </c>
      <c r="L9" s="8" t="str">
        <f>"000232"</f>
        <v>000232</v>
      </c>
      <c r="M9" s="7">
        <v>43517</v>
      </c>
      <c r="N9" s="8">
        <v>18</v>
      </c>
      <c r="O9" s="8" t="str">
        <f>"001404"</f>
        <v>001404</v>
      </c>
      <c r="P9" s="7">
        <v>43595</v>
      </c>
      <c r="Q9" s="10">
        <v>0.99202999999999997</v>
      </c>
      <c r="R9" s="10">
        <v>0.12499</v>
      </c>
      <c r="S9" s="10">
        <v>0.86704000000000003</v>
      </c>
      <c r="T9" s="8">
        <v>56</v>
      </c>
      <c r="U9" s="7">
        <v>43607</v>
      </c>
      <c r="V9" s="8">
        <v>9986383498</v>
      </c>
      <c r="W9" s="9" t="s">
        <v>43</v>
      </c>
      <c r="X9" s="8" t="s">
        <v>32</v>
      </c>
      <c r="Y9" s="9" t="s">
        <v>33</v>
      </c>
      <c r="Z9" s="8" t="s">
        <v>38</v>
      </c>
      <c r="AA9" s="9" t="s">
        <v>39</v>
      </c>
      <c r="AB9" s="10">
        <f t="shared" si="0"/>
        <v>9.9203E-3</v>
      </c>
    </row>
    <row r="10" spans="1:28" s="4" customFormat="1" ht="13" x14ac:dyDescent="0.3">
      <c r="A10" s="5">
        <v>2764</v>
      </c>
      <c r="B10" s="6" t="s">
        <v>69</v>
      </c>
      <c r="C10" s="7">
        <v>43669</v>
      </c>
      <c r="D10" s="8">
        <v>77</v>
      </c>
      <c r="E10" s="9" t="s">
        <v>44</v>
      </c>
      <c r="F10" s="8" t="s">
        <v>70</v>
      </c>
      <c r="G10" s="11" t="s">
        <v>71</v>
      </c>
      <c r="H10" s="8" t="str">
        <f>"000044"</f>
        <v>000044</v>
      </c>
      <c r="I10" s="7">
        <v>43134</v>
      </c>
      <c r="J10" s="8" t="str">
        <f>"000031"</f>
        <v>000031</v>
      </c>
      <c r="K10" s="7">
        <v>43134</v>
      </c>
      <c r="L10" s="8" t="str">
        <f>"000043"</f>
        <v>000043</v>
      </c>
      <c r="M10" s="7">
        <v>43134</v>
      </c>
      <c r="N10" s="8">
        <v>17</v>
      </c>
      <c r="O10" s="8" t="str">
        <f>"003460"</f>
        <v>003460</v>
      </c>
      <c r="P10" s="7">
        <v>43662</v>
      </c>
      <c r="Q10" s="12">
        <v>24.988849999999999</v>
      </c>
      <c r="R10" s="12">
        <v>3.0362200000000001</v>
      </c>
      <c r="S10" s="12">
        <v>21.952629999999999</v>
      </c>
      <c r="T10" s="8">
        <v>122</v>
      </c>
      <c r="U10" s="7">
        <v>43669</v>
      </c>
      <c r="V10" s="8">
        <v>9483161122</v>
      </c>
      <c r="W10" s="11" t="s">
        <v>72</v>
      </c>
      <c r="X10" s="8" t="s">
        <v>73</v>
      </c>
      <c r="Y10" s="11" t="s">
        <v>74</v>
      </c>
      <c r="Z10" s="8" t="s">
        <v>61</v>
      </c>
      <c r="AA10" s="11" t="s">
        <v>62</v>
      </c>
      <c r="AB10" s="12">
        <f t="shared" si="0"/>
        <v>0.24988849999999999</v>
      </c>
    </row>
    <row r="11" spans="1:28" s="4" customFormat="1" ht="13" x14ac:dyDescent="0.3">
      <c r="A11" s="5">
        <v>2765</v>
      </c>
      <c r="B11" s="6" t="s">
        <v>75</v>
      </c>
      <c r="C11" s="7">
        <v>43690</v>
      </c>
      <c r="D11" s="8">
        <v>77</v>
      </c>
      <c r="E11" s="9" t="s">
        <v>44</v>
      </c>
      <c r="F11" s="8" t="s">
        <v>76</v>
      </c>
      <c r="G11" s="11" t="s">
        <v>77</v>
      </c>
      <c r="H11" s="8" t="str">
        <f>"000015"</f>
        <v>000015</v>
      </c>
      <c r="I11" s="7">
        <v>43563</v>
      </c>
      <c r="J11" s="8" t="str">
        <f>"000026"</f>
        <v>000026</v>
      </c>
      <c r="K11" s="7">
        <v>43614</v>
      </c>
      <c r="L11" s="8" t="str">
        <f>"000030"</f>
        <v>000030</v>
      </c>
      <c r="M11" s="7">
        <v>43620</v>
      </c>
      <c r="N11" s="8">
        <v>19</v>
      </c>
      <c r="O11" s="8" t="str">
        <f>"004147"</f>
        <v>004147</v>
      </c>
      <c r="P11" s="7">
        <v>43678</v>
      </c>
      <c r="Q11" s="12">
        <v>69.968810000000005</v>
      </c>
      <c r="R11" s="12">
        <v>9.3996099999999991</v>
      </c>
      <c r="S11" s="12">
        <v>60.569200000000002</v>
      </c>
      <c r="T11" s="8">
        <v>152</v>
      </c>
      <c r="U11" s="7">
        <v>43690</v>
      </c>
      <c r="V11" s="8">
        <v>1234567890</v>
      </c>
      <c r="W11" s="11" t="s">
        <v>78</v>
      </c>
      <c r="X11" s="8" t="s">
        <v>79</v>
      </c>
      <c r="Y11" s="11" t="s">
        <v>80</v>
      </c>
      <c r="Z11" s="8" t="s">
        <v>61</v>
      </c>
      <c r="AA11" s="11" t="s">
        <v>62</v>
      </c>
      <c r="AB11" s="12">
        <f t="shared" si="0"/>
        <v>0.69968810000000004</v>
      </c>
    </row>
    <row r="12" spans="1:28" s="4" customFormat="1" ht="13" x14ac:dyDescent="0.3">
      <c r="A12" s="5">
        <v>2766</v>
      </c>
      <c r="B12" s="6" t="s">
        <v>75</v>
      </c>
      <c r="C12" s="7">
        <v>43690</v>
      </c>
      <c r="D12" s="8">
        <v>77</v>
      </c>
      <c r="E12" s="9" t="s">
        <v>44</v>
      </c>
      <c r="F12" s="8" t="s">
        <v>81</v>
      </c>
      <c r="G12" s="11" t="s">
        <v>82</v>
      </c>
      <c r="H12" s="8" t="str">
        <f>"000014"</f>
        <v>000014</v>
      </c>
      <c r="I12" s="7">
        <v>43563</v>
      </c>
      <c r="J12" s="8" t="str">
        <f>"000018"</f>
        <v>000018</v>
      </c>
      <c r="K12" s="7">
        <v>43614</v>
      </c>
      <c r="L12" s="8" t="str">
        <f>"000032"</f>
        <v>000032</v>
      </c>
      <c r="M12" s="7">
        <v>43620</v>
      </c>
      <c r="N12" s="8">
        <v>19</v>
      </c>
      <c r="O12" s="8" t="str">
        <f>"004148"</f>
        <v>004148</v>
      </c>
      <c r="P12" s="7">
        <v>43678</v>
      </c>
      <c r="Q12" s="12">
        <v>69.975800000000007</v>
      </c>
      <c r="R12" s="12">
        <v>9.3864699999999992</v>
      </c>
      <c r="S12" s="12">
        <v>60.589329999999997</v>
      </c>
      <c r="T12" s="8">
        <v>152</v>
      </c>
      <c r="U12" s="7">
        <v>43690</v>
      </c>
      <c r="V12" s="8">
        <v>1234567890</v>
      </c>
      <c r="W12" s="11" t="s">
        <v>78</v>
      </c>
      <c r="X12" s="8" t="s">
        <v>79</v>
      </c>
      <c r="Y12" s="11" t="s">
        <v>80</v>
      </c>
      <c r="Z12" s="8" t="s">
        <v>61</v>
      </c>
      <c r="AA12" s="11" t="s">
        <v>62</v>
      </c>
      <c r="AB12" s="12">
        <f t="shared" si="0"/>
        <v>0.6997580000000001</v>
      </c>
    </row>
    <row r="13" spans="1:28" s="4" customFormat="1" ht="13" x14ac:dyDescent="0.3">
      <c r="A13" s="5">
        <v>2767</v>
      </c>
      <c r="B13" s="6" t="s">
        <v>75</v>
      </c>
      <c r="C13" s="7">
        <v>43690</v>
      </c>
      <c r="D13" s="8">
        <v>77</v>
      </c>
      <c r="E13" s="9" t="s">
        <v>44</v>
      </c>
      <c r="F13" s="8" t="s">
        <v>83</v>
      </c>
      <c r="G13" s="11" t="s">
        <v>84</v>
      </c>
      <c r="H13" s="8" t="str">
        <f>"000016"</f>
        <v>000016</v>
      </c>
      <c r="I13" s="7">
        <v>43563</v>
      </c>
      <c r="J13" s="8" t="str">
        <f>"000023"</f>
        <v>000023</v>
      </c>
      <c r="K13" s="7">
        <v>43614</v>
      </c>
      <c r="L13" s="8" t="str">
        <f>"000031"</f>
        <v>000031</v>
      </c>
      <c r="M13" s="7">
        <v>43620</v>
      </c>
      <c r="N13" s="8">
        <v>19</v>
      </c>
      <c r="O13" s="8" t="str">
        <f>"004153"</f>
        <v>004153</v>
      </c>
      <c r="P13" s="7">
        <v>43678</v>
      </c>
      <c r="Q13" s="12">
        <v>59.970739999999999</v>
      </c>
      <c r="R13" s="12">
        <v>8.0047800000000002</v>
      </c>
      <c r="S13" s="12">
        <v>51.965960000000003</v>
      </c>
      <c r="T13" s="8">
        <v>152</v>
      </c>
      <c r="U13" s="7">
        <v>43690</v>
      </c>
      <c r="V13" s="8">
        <v>1234567890</v>
      </c>
      <c r="W13" s="11" t="s">
        <v>78</v>
      </c>
      <c r="X13" s="8" t="s">
        <v>79</v>
      </c>
      <c r="Y13" s="11" t="s">
        <v>80</v>
      </c>
      <c r="Z13" s="8" t="s">
        <v>61</v>
      </c>
      <c r="AA13" s="11" t="s">
        <v>62</v>
      </c>
      <c r="AB13" s="12">
        <f t="shared" si="0"/>
        <v>0.5997074</v>
      </c>
    </row>
    <row r="14" spans="1:28" s="4" customFormat="1" ht="13" x14ac:dyDescent="0.3">
      <c r="A14" s="5">
        <v>2768</v>
      </c>
      <c r="B14" s="6" t="s">
        <v>85</v>
      </c>
      <c r="C14" s="7">
        <v>43719</v>
      </c>
      <c r="D14" s="8">
        <v>77</v>
      </c>
      <c r="E14" s="9" t="s">
        <v>44</v>
      </c>
      <c r="F14" s="8" t="s">
        <v>53</v>
      </c>
      <c r="G14" s="11" t="s">
        <v>54</v>
      </c>
      <c r="H14" s="8" t="str">
        <f>"000011"</f>
        <v>000011</v>
      </c>
      <c r="I14" s="7">
        <v>42933</v>
      </c>
      <c r="J14" s="8" t="str">
        <f>"000061"</f>
        <v>000061</v>
      </c>
      <c r="K14" s="7">
        <v>43752</v>
      </c>
      <c r="L14" s="8" t="str">
        <f>"000063"</f>
        <v>000063</v>
      </c>
      <c r="M14" s="7">
        <v>43752</v>
      </c>
      <c r="N14" s="8">
        <v>16</v>
      </c>
      <c r="O14" s="8" t="str">
        <f>"005887"</f>
        <v>005887</v>
      </c>
      <c r="P14" s="7">
        <v>43761</v>
      </c>
      <c r="Q14" s="12">
        <v>4.7440300000000004</v>
      </c>
      <c r="R14" s="12">
        <v>0.46895999999999999</v>
      </c>
      <c r="S14" s="12">
        <v>4.2750700000000004</v>
      </c>
      <c r="T14" s="8">
        <v>179</v>
      </c>
      <c r="U14" s="7">
        <v>43719</v>
      </c>
      <c r="V14" s="8">
        <v>9886979350</v>
      </c>
      <c r="W14" s="11" t="s">
        <v>42</v>
      </c>
      <c r="X14" s="8" t="s">
        <v>29</v>
      </c>
      <c r="Y14" s="11" t="s">
        <v>30</v>
      </c>
      <c r="Z14" s="8" t="s">
        <v>38</v>
      </c>
      <c r="AA14" s="11" t="s">
        <v>39</v>
      </c>
      <c r="AB14" s="12">
        <f t="shared" si="0"/>
        <v>4.7440300000000005E-2</v>
      </c>
    </row>
    <row r="15" spans="1:28" s="4" customFormat="1" ht="13" x14ac:dyDescent="0.3">
      <c r="A15" s="5">
        <v>2769</v>
      </c>
      <c r="B15" s="6" t="s">
        <v>85</v>
      </c>
      <c r="C15" s="7">
        <v>43719</v>
      </c>
      <c r="D15" s="8">
        <v>77</v>
      </c>
      <c r="E15" s="9" t="s">
        <v>44</v>
      </c>
      <c r="F15" s="8" t="s">
        <v>86</v>
      </c>
      <c r="G15" s="11" t="s">
        <v>87</v>
      </c>
      <c r="H15" s="8" t="str">
        <f>"000046"</f>
        <v>000046</v>
      </c>
      <c r="I15" s="7">
        <v>43628</v>
      </c>
      <c r="J15" s="8" t="str">
        <f>"000032"</f>
        <v>000032</v>
      </c>
      <c r="K15" s="7">
        <v>43628</v>
      </c>
      <c r="L15" s="8" t="str">
        <f>"000047"</f>
        <v>000047</v>
      </c>
      <c r="M15" s="7">
        <v>43628</v>
      </c>
      <c r="N15" s="8">
        <v>16</v>
      </c>
      <c r="O15" s="8" t="str">
        <f>"004568"</f>
        <v>004568</v>
      </c>
      <c r="P15" s="7">
        <v>43694</v>
      </c>
      <c r="Q15" s="12">
        <v>5.1178900000000001</v>
      </c>
      <c r="R15" s="12">
        <v>0.70711999999999997</v>
      </c>
      <c r="S15" s="12">
        <v>4.4107700000000003</v>
      </c>
      <c r="T15" s="8">
        <v>181</v>
      </c>
      <c r="U15" s="7">
        <v>43719</v>
      </c>
      <c r="V15" s="8">
        <v>1234567890</v>
      </c>
      <c r="W15" s="11" t="s">
        <v>78</v>
      </c>
      <c r="X15" s="8" t="s">
        <v>88</v>
      </c>
      <c r="Y15" s="11" t="s">
        <v>89</v>
      </c>
      <c r="Z15" s="8" t="s">
        <v>61</v>
      </c>
      <c r="AA15" s="11" t="s">
        <v>62</v>
      </c>
      <c r="AB15" s="12">
        <f t="shared" si="0"/>
        <v>5.1178899999999999E-2</v>
      </c>
    </row>
    <row r="16" spans="1:28" s="4" customFormat="1" ht="13" x14ac:dyDescent="0.3">
      <c r="A16" s="5">
        <v>2770</v>
      </c>
      <c r="B16" s="6" t="s">
        <v>85</v>
      </c>
      <c r="C16" s="7">
        <v>43719</v>
      </c>
      <c r="D16" s="8">
        <v>77</v>
      </c>
      <c r="E16" s="9" t="s">
        <v>44</v>
      </c>
      <c r="F16" s="8" t="s">
        <v>90</v>
      </c>
      <c r="G16" s="11" t="s">
        <v>91</v>
      </c>
      <c r="H16" s="8" t="str">
        <f>"000047"</f>
        <v>000047</v>
      </c>
      <c r="I16" s="7">
        <v>43628</v>
      </c>
      <c r="J16" s="8" t="str">
        <f>"000033"</f>
        <v>000033</v>
      </c>
      <c r="K16" s="7">
        <v>43628</v>
      </c>
      <c r="L16" s="8" t="str">
        <f>"000048"</f>
        <v>000048</v>
      </c>
      <c r="M16" s="7">
        <v>43628</v>
      </c>
      <c r="N16" s="8">
        <v>16</v>
      </c>
      <c r="O16" s="8" t="str">
        <f>"004598"</f>
        <v>004598</v>
      </c>
      <c r="P16" s="7">
        <v>43694</v>
      </c>
      <c r="Q16" s="12">
        <v>1.7182599999999999</v>
      </c>
      <c r="R16" s="12">
        <v>0.23152</v>
      </c>
      <c r="S16" s="12">
        <v>1.48674</v>
      </c>
      <c r="T16" s="8">
        <v>181</v>
      </c>
      <c r="U16" s="7">
        <v>43719</v>
      </c>
      <c r="V16" s="8">
        <v>1234567890</v>
      </c>
      <c r="W16" s="11" t="s">
        <v>78</v>
      </c>
      <c r="X16" s="8" t="s">
        <v>88</v>
      </c>
      <c r="Y16" s="11" t="s">
        <v>89</v>
      </c>
      <c r="Z16" s="8" t="s">
        <v>61</v>
      </c>
      <c r="AA16" s="11" t="s">
        <v>62</v>
      </c>
      <c r="AB16" s="12">
        <f t="shared" si="0"/>
        <v>1.7182599999999999E-2</v>
      </c>
    </row>
    <row r="17" spans="1:28" s="4" customFormat="1" ht="13" x14ac:dyDescent="0.3">
      <c r="A17" s="5">
        <v>2771</v>
      </c>
      <c r="B17" s="6" t="s">
        <v>85</v>
      </c>
      <c r="C17" s="7">
        <v>43732</v>
      </c>
      <c r="D17" s="8">
        <v>77</v>
      </c>
      <c r="E17" s="9" t="s">
        <v>44</v>
      </c>
      <c r="F17" s="8" t="s">
        <v>92</v>
      </c>
      <c r="G17" s="11" t="s">
        <v>93</v>
      </c>
      <c r="H17" s="8" t="str">
        <f>"000006"</f>
        <v>000006</v>
      </c>
      <c r="I17" s="7">
        <v>43202</v>
      </c>
      <c r="J17" s="8" t="str">
        <f>"000005"</f>
        <v>000005</v>
      </c>
      <c r="K17" s="7">
        <v>43203</v>
      </c>
      <c r="L17" s="8" t="str">
        <f>"000006"</f>
        <v>000006</v>
      </c>
      <c r="M17" s="7">
        <v>43203</v>
      </c>
      <c r="N17" s="8">
        <v>15</v>
      </c>
      <c r="O17" s="8" t="str">
        <f>"005249"</f>
        <v>005249</v>
      </c>
      <c r="P17" s="7">
        <v>43728</v>
      </c>
      <c r="Q17" s="12">
        <v>44.99156</v>
      </c>
      <c r="R17" s="12">
        <v>5.08413</v>
      </c>
      <c r="S17" s="12">
        <v>39.907429999999998</v>
      </c>
      <c r="T17" s="8">
        <v>199</v>
      </c>
      <c r="U17" s="7">
        <v>43732</v>
      </c>
      <c r="V17" s="8">
        <v>9483161122</v>
      </c>
      <c r="W17" s="11" t="s">
        <v>72</v>
      </c>
      <c r="X17" s="8" t="s">
        <v>94</v>
      </c>
      <c r="Y17" s="11" t="s">
        <v>95</v>
      </c>
      <c r="Z17" s="8" t="s">
        <v>61</v>
      </c>
      <c r="AA17" s="11" t="s">
        <v>62</v>
      </c>
      <c r="AB17" s="12">
        <f t="shared" si="0"/>
        <v>0.44991559999999997</v>
      </c>
    </row>
    <row r="18" spans="1:28" s="4" customFormat="1" ht="13" x14ac:dyDescent="0.3">
      <c r="A18" s="5">
        <v>2772</v>
      </c>
      <c r="B18" s="6" t="s">
        <v>85</v>
      </c>
      <c r="C18" s="7">
        <v>43732</v>
      </c>
      <c r="D18" s="8">
        <v>77</v>
      </c>
      <c r="E18" s="9" t="s">
        <v>44</v>
      </c>
      <c r="F18" s="8" t="s">
        <v>96</v>
      </c>
      <c r="G18" s="11" t="s">
        <v>97</v>
      </c>
      <c r="H18" s="8" t="str">
        <f>"000007"</f>
        <v>000007</v>
      </c>
      <c r="I18" s="7">
        <v>43202</v>
      </c>
      <c r="J18" s="8" t="str">
        <f>"000006"</f>
        <v>000006</v>
      </c>
      <c r="K18" s="7">
        <v>43203</v>
      </c>
      <c r="L18" s="8" t="str">
        <f>"000007"</f>
        <v>000007</v>
      </c>
      <c r="M18" s="7">
        <v>43203</v>
      </c>
      <c r="N18" s="8">
        <v>17</v>
      </c>
      <c r="O18" s="8" t="str">
        <f>"005250"</f>
        <v>005250</v>
      </c>
      <c r="P18" s="7">
        <v>43728</v>
      </c>
      <c r="Q18" s="12">
        <v>18.37162</v>
      </c>
      <c r="R18" s="12">
        <v>1.7142599999999999</v>
      </c>
      <c r="S18" s="12">
        <v>16.657360000000001</v>
      </c>
      <c r="T18" s="8">
        <v>199</v>
      </c>
      <c r="U18" s="7">
        <v>43732</v>
      </c>
      <c r="V18" s="8">
        <v>1234567890</v>
      </c>
      <c r="W18" s="11" t="s">
        <v>98</v>
      </c>
      <c r="X18" s="8" t="s">
        <v>94</v>
      </c>
      <c r="Y18" s="11" t="s">
        <v>95</v>
      </c>
      <c r="Z18" s="8" t="s">
        <v>61</v>
      </c>
      <c r="AA18" s="11" t="s">
        <v>62</v>
      </c>
      <c r="AB18" s="12">
        <f t="shared" si="0"/>
        <v>0.1837162</v>
      </c>
    </row>
    <row r="19" spans="1:28" s="4" customFormat="1" ht="13" x14ac:dyDescent="0.3">
      <c r="A19" s="5">
        <v>2773</v>
      </c>
      <c r="B19" s="6" t="s">
        <v>85</v>
      </c>
      <c r="C19" s="7">
        <v>43732</v>
      </c>
      <c r="D19" s="8">
        <v>77</v>
      </c>
      <c r="E19" s="9" t="s">
        <v>44</v>
      </c>
      <c r="F19" s="8" t="s">
        <v>99</v>
      </c>
      <c r="G19" s="11" t="s">
        <v>100</v>
      </c>
      <c r="H19" s="8" t="str">
        <f>"000008"</f>
        <v>000008</v>
      </c>
      <c r="I19" s="7">
        <v>43202</v>
      </c>
      <c r="J19" s="8" t="str">
        <f>"000007"</f>
        <v>000007</v>
      </c>
      <c r="K19" s="7">
        <v>43203</v>
      </c>
      <c r="L19" s="8" t="str">
        <f>"000008"</f>
        <v>000008</v>
      </c>
      <c r="M19" s="7">
        <v>43203</v>
      </c>
      <c r="N19" s="8">
        <v>17</v>
      </c>
      <c r="O19" s="8" t="str">
        <f>"005251"</f>
        <v>005251</v>
      </c>
      <c r="P19" s="7">
        <v>43728</v>
      </c>
      <c r="Q19" s="12">
        <v>8.6827100000000002</v>
      </c>
      <c r="R19" s="12">
        <v>0.80942999999999998</v>
      </c>
      <c r="S19" s="12">
        <v>7.8732800000000003</v>
      </c>
      <c r="T19" s="8">
        <v>199</v>
      </c>
      <c r="U19" s="7">
        <v>43732</v>
      </c>
      <c r="V19" s="8">
        <v>1234567890</v>
      </c>
      <c r="W19" s="11" t="s">
        <v>98</v>
      </c>
      <c r="X19" s="8" t="s">
        <v>94</v>
      </c>
      <c r="Y19" s="11" t="s">
        <v>95</v>
      </c>
      <c r="Z19" s="8" t="s">
        <v>61</v>
      </c>
      <c r="AA19" s="11" t="s">
        <v>62</v>
      </c>
      <c r="AB19" s="12">
        <f t="shared" si="0"/>
        <v>8.6827100000000004E-2</v>
      </c>
    </row>
    <row r="20" spans="1:28" s="4" customFormat="1" ht="13" x14ac:dyDescent="0.3">
      <c r="A20" s="5">
        <v>2774</v>
      </c>
      <c r="B20" s="6" t="s">
        <v>85</v>
      </c>
      <c r="C20" s="7">
        <v>43732</v>
      </c>
      <c r="D20" s="8">
        <v>77</v>
      </c>
      <c r="E20" s="9" t="s">
        <v>44</v>
      </c>
      <c r="F20" s="8" t="s">
        <v>101</v>
      </c>
      <c r="G20" s="11" t="s">
        <v>102</v>
      </c>
      <c r="H20" s="8" t="str">
        <f>"000013"</f>
        <v>000013</v>
      </c>
      <c r="I20" s="7">
        <v>43202</v>
      </c>
      <c r="J20" s="8" t="str">
        <f>"000008"</f>
        <v>000008</v>
      </c>
      <c r="K20" s="7">
        <v>43203</v>
      </c>
      <c r="L20" s="8" t="str">
        <f>"000009"</f>
        <v>000009</v>
      </c>
      <c r="M20" s="7">
        <v>43203</v>
      </c>
      <c r="N20" s="8">
        <v>17</v>
      </c>
      <c r="O20" s="8" t="str">
        <f>"005252"</f>
        <v>005252</v>
      </c>
      <c r="P20" s="7">
        <v>43728</v>
      </c>
      <c r="Q20" s="12">
        <v>49.979640000000003</v>
      </c>
      <c r="R20" s="12">
        <v>5.6328500000000004</v>
      </c>
      <c r="S20" s="12">
        <v>44.346789999999999</v>
      </c>
      <c r="T20" s="8">
        <v>199</v>
      </c>
      <c r="U20" s="7">
        <v>43732</v>
      </c>
      <c r="V20" s="8">
        <v>9483161122</v>
      </c>
      <c r="W20" s="11" t="s">
        <v>72</v>
      </c>
      <c r="X20" s="8" t="s">
        <v>103</v>
      </c>
      <c r="Y20" s="11" t="s">
        <v>104</v>
      </c>
      <c r="Z20" s="8" t="s">
        <v>61</v>
      </c>
      <c r="AA20" s="11" t="s">
        <v>62</v>
      </c>
      <c r="AB20" s="12">
        <f t="shared" si="0"/>
        <v>0.49979640000000003</v>
      </c>
    </row>
    <row r="21" spans="1:28" s="4" customFormat="1" ht="13" x14ac:dyDescent="0.3">
      <c r="A21" s="5">
        <v>2775</v>
      </c>
      <c r="B21" s="6" t="s">
        <v>85</v>
      </c>
      <c r="C21" s="7">
        <v>43732</v>
      </c>
      <c r="D21" s="8">
        <v>77</v>
      </c>
      <c r="E21" s="9" t="s">
        <v>44</v>
      </c>
      <c r="F21" s="8" t="s">
        <v>105</v>
      </c>
      <c r="G21" s="11" t="s">
        <v>106</v>
      </c>
      <c r="H21" s="8" t="str">
        <f>"000011"</f>
        <v>000011</v>
      </c>
      <c r="I21" s="7">
        <v>43202</v>
      </c>
      <c r="J21" s="8" t="str">
        <f>"000009"</f>
        <v>000009</v>
      </c>
      <c r="K21" s="7">
        <v>43203</v>
      </c>
      <c r="L21" s="8" t="str">
        <f>"000010"</f>
        <v>000010</v>
      </c>
      <c r="M21" s="7">
        <v>43203</v>
      </c>
      <c r="N21" s="8">
        <v>17</v>
      </c>
      <c r="O21" s="8" t="str">
        <f>"005253"</f>
        <v>005253</v>
      </c>
      <c r="P21" s="7">
        <v>43728</v>
      </c>
      <c r="Q21" s="12">
        <v>44.989910000000002</v>
      </c>
      <c r="R21" s="12">
        <v>5.08392</v>
      </c>
      <c r="S21" s="12">
        <v>39.905990000000003</v>
      </c>
      <c r="T21" s="8">
        <v>199</v>
      </c>
      <c r="U21" s="7">
        <v>43732</v>
      </c>
      <c r="V21" s="8">
        <v>9483161122</v>
      </c>
      <c r="W21" s="11" t="s">
        <v>72</v>
      </c>
      <c r="X21" s="8" t="s">
        <v>107</v>
      </c>
      <c r="Y21" s="11" t="s">
        <v>108</v>
      </c>
      <c r="Z21" s="8" t="s">
        <v>61</v>
      </c>
      <c r="AA21" s="11" t="s">
        <v>62</v>
      </c>
      <c r="AB21" s="12">
        <f t="shared" si="0"/>
        <v>0.4498991</v>
      </c>
    </row>
    <row r="22" spans="1:28" s="4" customFormat="1" ht="13" x14ac:dyDescent="0.3">
      <c r="A22" s="5">
        <v>2776</v>
      </c>
      <c r="B22" s="6" t="s">
        <v>85</v>
      </c>
      <c r="C22" s="7">
        <v>43732</v>
      </c>
      <c r="D22" s="8">
        <v>77</v>
      </c>
      <c r="E22" s="9" t="s">
        <v>44</v>
      </c>
      <c r="F22" s="8" t="s">
        <v>109</v>
      </c>
      <c r="G22" s="11" t="s">
        <v>110</v>
      </c>
      <c r="H22" s="8" t="str">
        <f>"000010"</f>
        <v>000010</v>
      </c>
      <c r="I22" s="7">
        <v>43202</v>
      </c>
      <c r="J22" s="8" t="str">
        <f>"000010"</f>
        <v>000010</v>
      </c>
      <c r="K22" s="7">
        <v>43203</v>
      </c>
      <c r="L22" s="8" t="str">
        <f>"000011"</f>
        <v>000011</v>
      </c>
      <c r="M22" s="7">
        <v>43203</v>
      </c>
      <c r="N22" s="8">
        <v>17</v>
      </c>
      <c r="O22" s="8" t="str">
        <f>"005254"</f>
        <v>005254</v>
      </c>
      <c r="P22" s="7">
        <v>43728</v>
      </c>
      <c r="Q22" s="12">
        <v>39.869120000000002</v>
      </c>
      <c r="R22" s="12">
        <v>4.4511099999999999</v>
      </c>
      <c r="S22" s="12">
        <v>35.418010000000002</v>
      </c>
      <c r="T22" s="8">
        <v>199</v>
      </c>
      <c r="U22" s="7">
        <v>43732</v>
      </c>
      <c r="V22" s="8">
        <v>9483161122</v>
      </c>
      <c r="W22" s="11" t="s">
        <v>72</v>
      </c>
      <c r="X22" s="8" t="s">
        <v>107</v>
      </c>
      <c r="Y22" s="11" t="s">
        <v>108</v>
      </c>
      <c r="Z22" s="8" t="s">
        <v>61</v>
      </c>
      <c r="AA22" s="11" t="s">
        <v>62</v>
      </c>
      <c r="AB22" s="12">
        <f t="shared" si="0"/>
        <v>0.39869120000000002</v>
      </c>
    </row>
    <row r="23" spans="1:28" s="4" customFormat="1" ht="13" x14ac:dyDescent="0.3">
      <c r="A23" s="5">
        <v>2777</v>
      </c>
      <c r="B23" s="6" t="s">
        <v>85</v>
      </c>
      <c r="C23" s="7">
        <v>43732</v>
      </c>
      <c r="D23" s="8">
        <v>77</v>
      </c>
      <c r="E23" s="9" t="s">
        <v>44</v>
      </c>
      <c r="F23" s="8" t="s">
        <v>111</v>
      </c>
      <c r="G23" s="11" t="s">
        <v>112</v>
      </c>
      <c r="H23" s="8" t="str">
        <f>"000009"</f>
        <v>000009</v>
      </c>
      <c r="I23" s="7">
        <v>43202</v>
      </c>
      <c r="J23" s="8" t="str">
        <f>"000011"</f>
        <v>000011</v>
      </c>
      <c r="K23" s="7">
        <v>43203</v>
      </c>
      <c r="L23" s="8" t="str">
        <f>"000012"</f>
        <v>000012</v>
      </c>
      <c r="M23" s="7">
        <v>43203</v>
      </c>
      <c r="N23" s="8">
        <v>17</v>
      </c>
      <c r="O23" s="8" t="str">
        <f>"005255"</f>
        <v>005255</v>
      </c>
      <c r="P23" s="7">
        <v>43728</v>
      </c>
      <c r="Q23" s="12">
        <v>49.875430000000001</v>
      </c>
      <c r="R23" s="12">
        <v>5.6242799999999997</v>
      </c>
      <c r="S23" s="12">
        <v>44.251150000000003</v>
      </c>
      <c r="T23" s="8">
        <v>199</v>
      </c>
      <c r="U23" s="7">
        <v>43732</v>
      </c>
      <c r="V23" s="8">
        <v>9483161122</v>
      </c>
      <c r="W23" s="11" t="s">
        <v>72</v>
      </c>
      <c r="X23" s="8" t="s">
        <v>107</v>
      </c>
      <c r="Y23" s="11" t="s">
        <v>108</v>
      </c>
      <c r="Z23" s="8" t="s">
        <v>61</v>
      </c>
      <c r="AA23" s="11" t="s">
        <v>62</v>
      </c>
      <c r="AB23" s="12">
        <f t="shared" si="0"/>
        <v>0.49875430000000004</v>
      </c>
    </row>
    <row r="24" spans="1:28" s="4" customFormat="1" ht="13" x14ac:dyDescent="0.3">
      <c r="A24" s="5">
        <v>2778</v>
      </c>
      <c r="B24" s="6" t="s">
        <v>85</v>
      </c>
      <c r="C24" s="7">
        <v>43732</v>
      </c>
      <c r="D24" s="8">
        <v>77</v>
      </c>
      <c r="E24" s="9" t="s">
        <v>44</v>
      </c>
      <c r="F24" s="8" t="s">
        <v>113</v>
      </c>
      <c r="G24" s="11" t="s">
        <v>114</v>
      </c>
      <c r="H24" s="8" t="str">
        <f>"000012"</f>
        <v>000012</v>
      </c>
      <c r="I24" s="7">
        <v>43202</v>
      </c>
      <c r="J24" s="8" t="str">
        <f>"000012"</f>
        <v>000012</v>
      </c>
      <c r="K24" s="7">
        <v>43203</v>
      </c>
      <c r="L24" s="8" t="str">
        <f>"000013"</f>
        <v>000013</v>
      </c>
      <c r="M24" s="7">
        <v>43203</v>
      </c>
      <c r="N24" s="8">
        <v>17</v>
      </c>
      <c r="O24" s="8" t="str">
        <f>"005256"</f>
        <v>005256</v>
      </c>
      <c r="P24" s="7">
        <v>43728</v>
      </c>
      <c r="Q24" s="12">
        <v>39.934820000000002</v>
      </c>
      <c r="R24" s="12">
        <v>4.5365799999999998</v>
      </c>
      <c r="S24" s="12">
        <v>35.398240000000001</v>
      </c>
      <c r="T24" s="8">
        <v>199</v>
      </c>
      <c r="U24" s="7">
        <v>43732</v>
      </c>
      <c r="V24" s="8">
        <v>9483161122</v>
      </c>
      <c r="W24" s="11" t="s">
        <v>72</v>
      </c>
      <c r="X24" s="8" t="s">
        <v>107</v>
      </c>
      <c r="Y24" s="11" t="s">
        <v>108</v>
      </c>
      <c r="Z24" s="8" t="s">
        <v>61</v>
      </c>
      <c r="AA24" s="11" t="s">
        <v>62</v>
      </c>
      <c r="AB24" s="12">
        <f t="shared" si="0"/>
        <v>0.39934820000000004</v>
      </c>
    </row>
    <row r="25" spans="1:28" s="4" customFormat="1" ht="13" x14ac:dyDescent="0.3">
      <c r="A25" s="5">
        <v>2779</v>
      </c>
      <c r="B25" s="6" t="s">
        <v>115</v>
      </c>
      <c r="C25" s="7">
        <v>43762</v>
      </c>
      <c r="D25" s="5">
        <v>77</v>
      </c>
      <c r="E25" s="9" t="s">
        <v>44</v>
      </c>
      <c r="F25" s="8" t="s">
        <v>53</v>
      </c>
      <c r="G25" s="9" t="s">
        <v>54</v>
      </c>
      <c r="H25" s="8" t="str">
        <f>"000011"</f>
        <v>000011</v>
      </c>
      <c r="I25" s="7">
        <v>42933</v>
      </c>
      <c r="J25" s="8" t="str">
        <f>"000061"</f>
        <v>000061</v>
      </c>
      <c r="K25" s="7">
        <v>43752</v>
      </c>
      <c r="L25" s="8" t="str">
        <f>"000063"</f>
        <v>000063</v>
      </c>
      <c r="M25" s="7">
        <v>43752</v>
      </c>
      <c r="N25" s="8">
        <v>16</v>
      </c>
      <c r="O25" s="8" t="str">
        <f>"005887"</f>
        <v>005887</v>
      </c>
      <c r="P25" s="7">
        <v>43761</v>
      </c>
      <c r="Q25" s="10">
        <v>2.3704700000000001</v>
      </c>
      <c r="R25" s="10">
        <v>0.23432</v>
      </c>
      <c r="S25" s="10">
        <v>2.1361500000000002</v>
      </c>
      <c r="T25" s="8">
        <v>13</v>
      </c>
      <c r="U25" s="7">
        <v>43762</v>
      </c>
      <c r="V25" s="8">
        <v>9886979350</v>
      </c>
      <c r="W25" s="9" t="s">
        <v>42</v>
      </c>
      <c r="X25" s="8" t="s">
        <v>29</v>
      </c>
      <c r="Y25" s="9" t="s">
        <v>30</v>
      </c>
      <c r="Z25" s="8" t="s">
        <v>38</v>
      </c>
      <c r="AA25" s="9" t="s">
        <v>39</v>
      </c>
      <c r="AB25" s="10">
        <v>2.3704700000000002E-2</v>
      </c>
    </row>
    <row r="26" spans="1:28" s="4" customFormat="1" ht="13" x14ac:dyDescent="0.3">
      <c r="A26" s="5">
        <v>2780</v>
      </c>
      <c r="B26" s="6" t="s">
        <v>116</v>
      </c>
      <c r="C26" s="7">
        <v>43801</v>
      </c>
      <c r="D26" s="5">
        <v>77</v>
      </c>
      <c r="E26" s="9" t="s">
        <v>44</v>
      </c>
      <c r="F26" s="8" t="s">
        <v>117</v>
      </c>
      <c r="G26" s="9" t="s">
        <v>118</v>
      </c>
      <c r="H26" s="8" t="str">
        <f>"000092"</f>
        <v>000092</v>
      </c>
      <c r="I26" s="7">
        <v>43768</v>
      </c>
      <c r="J26" s="8" t="str">
        <f>"000063"</f>
        <v>000063</v>
      </c>
      <c r="K26" s="7">
        <v>43768</v>
      </c>
      <c r="L26" s="8" t="str">
        <f>"000096"</f>
        <v>000096</v>
      </c>
      <c r="M26" s="7">
        <v>43768</v>
      </c>
      <c r="N26" s="8">
        <v>19</v>
      </c>
      <c r="O26" s="8" t="str">
        <f>"006467"</f>
        <v>006467</v>
      </c>
      <c r="P26" s="7">
        <v>43797</v>
      </c>
      <c r="Q26" s="10">
        <v>59.821249999999999</v>
      </c>
      <c r="R26" s="10">
        <v>6.3985599999999998</v>
      </c>
      <c r="S26" s="10">
        <v>53.422690000000003</v>
      </c>
      <c r="T26" s="8">
        <v>13</v>
      </c>
      <c r="U26" s="7">
        <v>43801</v>
      </c>
      <c r="V26" s="8">
        <v>1234567890</v>
      </c>
      <c r="W26" s="9" t="s">
        <v>78</v>
      </c>
      <c r="X26" s="8" t="s">
        <v>119</v>
      </c>
      <c r="Y26" s="9" t="s">
        <v>120</v>
      </c>
      <c r="Z26" s="8" t="s">
        <v>61</v>
      </c>
      <c r="AA26" s="9" t="s">
        <v>62</v>
      </c>
      <c r="AB26" s="10">
        <v>0.59821250000000004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2020-01-28T12:02:01Z</dcterms:modified>
</cp:coreProperties>
</file>