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anjunath.hl\Desktop\BPR Q1 Q2 Q3\Contractor Bill Payment (Bill Register) Q1 Q2 Q3\"/>
    </mc:Choice>
  </mc:AlternateContent>
  <bookViews>
    <workbookView xWindow="0" yWindow="0" windowWidth="11790" windowHeight="5630"/>
  </bookViews>
  <sheets>
    <sheet name="Sheet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21" i="1" l="1"/>
  <c r="L21" i="1"/>
  <c r="J21" i="1"/>
  <c r="H21" i="1"/>
  <c r="O20" i="1"/>
  <c r="L20" i="1"/>
  <c r="J20" i="1"/>
  <c r="H20" i="1"/>
  <c r="O19" i="1"/>
  <c r="L19" i="1"/>
  <c r="J19" i="1"/>
  <c r="H19" i="1"/>
  <c r="O18" i="1"/>
  <c r="L18" i="1"/>
  <c r="J18" i="1"/>
  <c r="H18" i="1"/>
  <c r="O17" i="1"/>
  <c r="L17" i="1"/>
  <c r="J17" i="1"/>
  <c r="H17" i="1"/>
  <c r="AB16" i="1"/>
  <c r="O16" i="1"/>
  <c r="L16" i="1"/>
  <c r="J16" i="1"/>
  <c r="H16" i="1"/>
  <c r="AB15" i="1"/>
  <c r="O15" i="1"/>
  <c r="L15" i="1"/>
  <c r="J15" i="1"/>
  <c r="H15" i="1"/>
  <c r="AB14" i="1"/>
  <c r="O14" i="1"/>
  <c r="L14" i="1"/>
  <c r="J14" i="1"/>
  <c r="H14" i="1"/>
  <c r="AB13" i="1"/>
  <c r="O13" i="1"/>
  <c r="L13" i="1"/>
  <c r="J13" i="1"/>
  <c r="H13" i="1"/>
  <c r="AB12" i="1"/>
  <c r="O12" i="1"/>
  <c r="L12" i="1"/>
  <c r="J12" i="1"/>
  <c r="H12" i="1"/>
  <c r="AB11" i="1"/>
  <c r="O11" i="1"/>
  <c r="L11" i="1"/>
  <c r="J11" i="1"/>
  <c r="H11" i="1"/>
  <c r="AB10" i="1"/>
  <c r="O10" i="1"/>
  <c r="L10" i="1"/>
  <c r="J10" i="1"/>
  <c r="H10" i="1"/>
  <c r="O9" i="1"/>
  <c r="L9" i="1"/>
  <c r="J9" i="1"/>
  <c r="H9" i="1"/>
  <c r="O8" i="1"/>
  <c r="L8" i="1"/>
  <c r="J8" i="1"/>
  <c r="H8" i="1"/>
  <c r="O7" i="1"/>
  <c r="L7" i="1"/>
  <c r="J7" i="1"/>
  <c r="H7" i="1"/>
  <c r="AB6" i="1"/>
  <c r="O6" i="1"/>
  <c r="L6" i="1"/>
  <c r="J6" i="1"/>
  <c r="H6" i="1"/>
  <c r="AB5" i="1"/>
  <c r="O5" i="1"/>
  <c r="L5" i="1"/>
  <c r="J5" i="1"/>
  <c r="H5" i="1"/>
  <c r="AB4" i="1"/>
  <c r="O4" i="1"/>
  <c r="L4" i="1"/>
  <c r="J4" i="1"/>
  <c r="H4" i="1"/>
  <c r="AB3" i="1"/>
  <c r="O3" i="1"/>
  <c r="L3" i="1"/>
  <c r="J3" i="1"/>
  <c r="H3" i="1"/>
  <c r="AB2" i="1"/>
  <c r="O2" i="1"/>
  <c r="L2" i="1"/>
  <c r="J2" i="1"/>
  <c r="H2" i="1"/>
</calcChain>
</file>

<file path=xl/sharedStrings.xml><?xml version="1.0" encoding="utf-8"?>
<sst xmlns="http://schemas.openxmlformats.org/spreadsheetml/2006/main" count="208" uniqueCount="93">
  <si>
    <t>SL No</t>
  </si>
  <si>
    <t>Month</t>
  </si>
  <si>
    <t>Date</t>
  </si>
  <si>
    <t>Ward_No</t>
  </si>
  <si>
    <t>Ward_Name</t>
  </si>
  <si>
    <t>Job_Code</t>
  </si>
  <si>
    <t>Job_Description</t>
  </si>
  <si>
    <t>Work_ Order</t>
  </si>
  <si>
    <t>Work_Order_Date</t>
  </si>
  <si>
    <t>Sub Bill Register_No</t>
  </si>
  <si>
    <t>Sub Bill Register_Date</t>
  </si>
  <si>
    <t>Bill Register No</t>
  </si>
  <si>
    <t>Bill Register Date</t>
  </si>
  <si>
    <t>Job Code Year</t>
  </si>
  <si>
    <t>CBR_No</t>
  </si>
  <si>
    <t>CBR_Date</t>
  </si>
  <si>
    <t>Gross_ Amount In Lakhs</t>
  </si>
  <si>
    <t>Deduction In Lakhs</t>
  </si>
  <si>
    <t>Nett_ Amount In Lakhs</t>
  </si>
  <si>
    <t>RTGS_No</t>
  </si>
  <si>
    <t>RTGS_Date</t>
  </si>
  <si>
    <t>Contractor Number</t>
  </si>
  <si>
    <t>Contractor_Name</t>
  </si>
  <si>
    <t>P_Code</t>
  </si>
  <si>
    <t>Budget_Head</t>
  </si>
  <si>
    <t>Budget_ Head_ID</t>
  </si>
  <si>
    <t>Engineer Details</t>
  </si>
  <si>
    <t>Gross_ Amount In Cr</t>
  </si>
  <si>
    <t>April</t>
  </si>
  <si>
    <t>P0300</t>
  </si>
  <si>
    <t>M and R to Street Lights - Replacement of Burnt Bulbs etc. (Package)</t>
  </si>
  <si>
    <t>June</t>
  </si>
  <si>
    <t>P1771</t>
  </si>
  <si>
    <t>Zone Works - POW Works</t>
  </si>
  <si>
    <t>May</t>
  </si>
  <si>
    <t>P3111</t>
  </si>
  <si>
    <t>State Finance Commission Untied Grant Works</t>
  </si>
  <si>
    <t>KRIDL</t>
  </si>
  <si>
    <t>P3110</t>
  </si>
  <si>
    <t>14th Finance Commission Grant Works</t>
  </si>
  <si>
    <t>ddo089</t>
  </si>
  <si>
    <t xml:space="preserve"> Assistant Executive Engineer Electrical East Zone</t>
  </si>
  <si>
    <t>ddo084</t>
  </si>
  <si>
    <t xml:space="preserve"> Assistant Executive Engineer C V Raman Nagar East Zone</t>
  </si>
  <si>
    <t>P0287</t>
  </si>
  <si>
    <t>M and R to Electrical Crematoria</t>
  </si>
  <si>
    <t>Sarvagna Nagara</t>
  </si>
  <si>
    <t>079-17-000045</t>
  </si>
  <si>
    <t>Providing annual electrical Maintenance to Kallahalli Electrical Crematorium in ward no 79</t>
  </si>
  <si>
    <t>M/s Power-tech Electriclas</t>
  </si>
  <si>
    <t>079-16-000002</t>
  </si>
  <si>
    <t>Operation and Maintenance of street lights at Survagna nagara and Hoysala nagara area ward nos 79 and 80 Package E24 for one year.</t>
  </si>
  <si>
    <t>M/s.Thirumala Electricals</t>
  </si>
  <si>
    <t>079-18-000009</t>
  </si>
  <si>
    <t>Providing CC road and Desilting near BBMP School Kadiraiahnapalya in ward no 79</t>
  </si>
  <si>
    <t>079-17-000062</t>
  </si>
  <si>
    <t>Providing Modren Dust Bin in Bangalore City in ward no 79</t>
  </si>
  <si>
    <t>Suresh Babu P</t>
  </si>
  <si>
    <t>079-16-000003</t>
  </si>
  <si>
    <t>CONSTRUCTION OF BS SLAB DRAIN TO THIMMAIAH GARDEN MAIN AND CROSS ROAD IN WARD NO 79</t>
  </si>
  <si>
    <t>V Venkatesh</t>
  </si>
  <si>
    <t>079-17-000059</t>
  </si>
  <si>
    <t>Providing drinking water works in Ward No 79 in Sarvagna Nagar</t>
  </si>
  <si>
    <t>July</t>
  </si>
  <si>
    <t>August</t>
  </si>
  <si>
    <t>079-17-000035</t>
  </si>
  <si>
    <t>Improvements to drain at Kallahalli from Kensington Road in ward no 79</t>
  </si>
  <si>
    <t>Shobha Projects (Prp. Darshan S)</t>
  </si>
  <si>
    <t>P3173</t>
  </si>
  <si>
    <t>Special Development works in ward No.124, 185, 98, 188, 10, 14, 16, 30, 28, 37, 42, 130, 159, 65, 66, 73, 79, 80, 90, 95, 94, 89, 108, 111, 115, 97, 105, 131, 133, 119, 125, 137, 143, 124, 158, 138, 83, 166, 182, 129, 165, 161, 04, 88, 27, 31, 32, 52, 44, 26, 07, 183, 178, 187 (Rs.100 lakhs per ward)</t>
  </si>
  <si>
    <t>079-16-000007</t>
  </si>
  <si>
    <t>CONSTRUCTION OF DRAIN AND CULVERT FROM WEBSTER ROAD FLYOVER ENTRANCE TO KOMALA HOTEL IN WARD NO 79</t>
  </si>
  <si>
    <t>Shravani Constructions</t>
  </si>
  <si>
    <t>September</t>
  </si>
  <si>
    <t>079-17-000064</t>
  </si>
  <si>
    <t>Engagement of Gangman and Hiring of Tractor Tippers for cleaning and Maintenance of road side drains and 79</t>
  </si>
  <si>
    <t>079-17-000036</t>
  </si>
  <si>
    <t>Providing cement concrete to cross Roads of Muthu Mariyamma Temple at Kadirayyanapalya in ward no 79</t>
  </si>
  <si>
    <t>Abdul khader</t>
  </si>
  <si>
    <t>079-17-000030</t>
  </si>
  <si>
    <t>Providing cement concrete Roads and culverts to Nanjundappa garden at PSK Naidu Road in ward no 79</t>
  </si>
  <si>
    <t>Lokesh L</t>
  </si>
  <si>
    <t>079-17-000034</t>
  </si>
  <si>
    <t>Providing cement concrete road to 6th cross and Sri. Anjaneya Temple road from Kallahalli main road to Govt Ration Shop in ward no 79</t>
  </si>
  <si>
    <t>L Lokesh</t>
  </si>
  <si>
    <t>October</t>
  </si>
  <si>
    <t>079-18-000010</t>
  </si>
  <si>
    <t>Providing CC road and Desilting at 1st cross Kadiraiahnapalya in ward no 79</t>
  </si>
  <si>
    <t>December</t>
  </si>
  <si>
    <t>079-17-000060</t>
  </si>
  <si>
    <t>PROVIDING DRINKING WATER SUPPLY WORKS IN WARD NO 79</t>
  </si>
  <si>
    <t>P1802</t>
  </si>
  <si>
    <t>Water Supply New Areas</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</si>
</sst>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theme="1"/>
      <name val="Calibri"/>
      <family val="2"/>
      <scheme val="minor"/>
    </font>
    <font>
      <b/>
      <sz val="10"/>
      <color theme="1"/>
      <name val="Calibri"/>
      <family val="2"/>
      <scheme val="minor"/>
    </font>
    <font>
      <sz val="10"/>
      <color theme="1"/>
      <name val="Calibri"/>
      <family val="2"/>
      <scheme val="minor"/>
    </font>
    <font>
      <sz val="8"/>
      <color theme="1"/>
      <name val="Verdana"/>
      <family val="2"/>
    </font>
  </fonts>
  <fills count="3">
    <fill>
      <patternFill patternType="none"/>
    </fill>
    <fill>
      <patternFill patternType="gray125"/>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3">
    <xf numFmtId="0" fontId="0" fillId="0" borderId="0" xfId="0"/>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2" fillId="0" borderId="0" xfId="0" applyFont="1" applyAlignment="1">
      <alignment horizontal="center" vertical="center"/>
    </xf>
    <xf numFmtId="0" fontId="2" fillId="0" borderId="0" xfId="0" applyFont="1"/>
    <xf numFmtId="1" fontId="3" fillId="0" borderId="1" xfId="0" applyNumberFormat="1" applyFont="1" applyBorder="1" applyAlignment="1">
      <alignment horizontal="center" vertical="center"/>
    </xf>
    <xf numFmtId="15" fontId="3" fillId="0" borderId="1" xfId="0" applyNumberFormat="1" applyFont="1" applyBorder="1" applyAlignment="1">
      <alignment horizontal="left" vertical="center"/>
    </xf>
    <xf numFmtId="15" fontId="3" fillId="0" borderId="1" xfId="0" applyNumberFormat="1"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2" fontId="3" fillId="0" borderId="1" xfId="0" applyNumberFormat="1" applyFont="1" applyBorder="1" applyAlignment="1">
      <alignment horizontal="right" vertical="center"/>
    </xf>
    <xf numFmtId="0" fontId="3" fillId="0" borderId="1" xfId="0" applyFont="1" applyBorder="1" applyAlignment="1">
      <alignment vertical="center"/>
    </xf>
    <xf numFmtId="2" fontId="3" fillId="0" borderId="1" xfId="0" applyNumberFormat="1" applyFont="1" applyBorder="1" applyAlignment="1">
      <alignmen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1"/>
  <sheetViews>
    <sheetView tabSelected="1" workbookViewId="0">
      <selection activeCell="A2" sqref="A2:XFD21"/>
    </sheetView>
  </sheetViews>
  <sheetFormatPr defaultRowHeight="14.5" x14ac:dyDescent="0.35"/>
  <cols>
    <col min="1" max="1" width="5" bestFit="1" customWidth="1"/>
    <col min="2" max="2" width="6.26953125" bestFit="1" customWidth="1"/>
    <col min="3" max="3" width="9.54296875" bestFit="1" customWidth="1"/>
    <col min="5" max="5" width="16.26953125" bestFit="1" customWidth="1"/>
    <col min="6" max="6" width="13.26953125" bestFit="1" customWidth="1"/>
    <col min="7" max="7" width="31.81640625" customWidth="1"/>
    <col min="16" max="16" width="9.54296875" bestFit="1" customWidth="1"/>
    <col min="21" max="21" width="9.54296875" bestFit="1" customWidth="1"/>
    <col min="27" max="27" width="16.81640625" customWidth="1"/>
  </cols>
  <sheetData>
    <row r="1" spans="1:28" s="3" customFormat="1" ht="24" customHeight="1" x14ac:dyDescent="0.35">
      <c r="A1" s="1" t="s">
        <v>0</v>
      </c>
      <c r="B1" s="1" t="s">
        <v>1</v>
      </c>
      <c r="C1" s="1" t="s">
        <v>2</v>
      </c>
      <c r="D1" s="1" t="s">
        <v>3</v>
      </c>
      <c r="E1" s="1" t="s">
        <v>4</v>
      </c>
      <c r="F1" s="1" t="s">
        <v>5</v>
      </c>
      <c r="G1" s="1" t="s">
        <v>6</v>
      </c>
      <c r="H1" s="2" t="s">
        <v>7</v>
      </c>
      <c r="I1" s="2" t="s">
        <v>8</v>
      </c>
      <c r="J1" s="2" t="s">
        <v>9</v>
      </c>
      <c r="K1" s="2" t="s">
        <v>10</v>
      </c>
      <c r="L1" s="2" t="s">
        <v>11</v>
      </c>
      <c r="M1" s="2" t="s">
        <v>12</v>
      </c>
      <c r="N1" s="2" t="s">
        <v>13</v>
      </c>
      <c r="O1" s="1" t="s">
        <v>14</v>
      </c>
      <c r="P1" s="1" t="s">
        <v>15</v>
      </c>
      <c r="Q1" s="2" t="s">
        <v>16</v>
      </c>
      <c r="R1" s="2" t="s">
        <v>17</v>
      </c>
      <c r="S1" s="2" t="s">
        <v>18</v>
      </c>
      <c r="T1" s="2" t="s">
        <v>19</v>
      </c>
      <c r="U1" s="1" t="s">
        <v>20</v>
      </c>
      <c r="V1" s="2" t="s">
        <v>21</v>
      </c>
      <c r="W1" s="1" t="s">
        <v>22</v>
      </c>
      <c r="X1" s="1" t="s">
        <v>23</v>
      </c>
      <c r="Y1" s="1" t="s">
        <v>24</v>
      </c>
      <c r="Z1" s="2" t="s">
        <v>25</v>
      </c>
      <c r="AA1" s="1" t="s">
        <v>26</v>
      </c>
      <c r="AB1" s="2" t="s">
        <v>27</v>
      </c>
    </row>
    <row r="2" spans="1:28" s="4" customFormat="1" ht="13" x14ac:dyDescent="0.3">
      <c r="A2" s="5">
        <v>2820</v>
      </c>
      <c r="B2" s="6" t="s">
        <v>28</v>
      </c>
      <c r="C2" s="7">
        <v>43566</v>
      </c>
      <c r="D2" s="8">
        <v>79</v>
      </c>
      <c r="E2" s="9" t="s">
        <v>46</v>
      </c>
      <c r="F2" s="8" t="s">
        <v>47</v>
      </c>
      <c r="G2" s="9" t="s">
        <v>48</v>
      </c>
      <c r="H2" s="8" t="str">
        <f>"000047"</f>
        <v>000047</v>
      </c>
      <c r="I2" s="7">
        <v>42947</v>
      </c>
      <c r="J2" s="8" t="str">
        <f>"000052"</f>
        <v>000052</v>
      </c>
      <c r="K2" s="7">
        <v>43255</v>
      </c>
      <c r="L2" s="8" t="str">
        <f>"000052"</f>
        <v>000052</v>
      </c>
      <c r="M2" s="7">
        <v>43255</v>
      </c>
      <c r="N2" s="8">
        <v>17</v>
      </c>
      <c r="O2" s="8" t="str">
        <f>"000275"</f>
        <v>000275</v>
      </c>
      <c r="P2" s="7">
        <v>43564</v>
      </c>
      <c r="Q2" s="10">
        <v>5.3921799999999998</v>
      </c>
      <c r="R2" s="10">
        <v>0.3402</v>
      </c>
      <c r="S2" s="10">
        <v>5.0519800000000004</v>
      </c>
      <c r="T2" s="8">
        <v>11</v>
      </c>
      <c r="U2" s="7">
        <v>43566</v>
      </c>
      <c r="V2" s="8">
        <v>9901801661</v>
      </c>
      <c r="W2" s="9" t="s">
        <v>49</v>
      </c>
      <c r="X2" s="8" t="s">
        <v>44</v>
      </c>
      <c r="Y2" s="9" t="s">
        <v>45</v>
      </c>
      <c r="Z2" s="8" t="s">
        <v>40</v>
      </c>
      <c r="AA2" s="9" t="s">
        <v>41</v>
      </c>
      <c r="AB2" s="10">
        <f>Q2/100</f>
        <v>5.3921799999999999E-2</v>
      </c>
    </row>
    <row r="3" spans="1:28" s="4" customFormat="1" ht="13" x14ac:dyDescent="0.3">
      <c r="A3" s="5">
        <v>2821</v>
      </c>
      <c r="B3" s="6" t="s">
        <v>28</v>
      </c>
      <c r="C3" s="7">
        <v>43575</v>
      </c>
      <c r="D3" s="8">
        <v>79</v>
      </c>
      <c r="E3" s="9" t="s">
        <v>46</v>
      </c>
      <c r="F3" s="8" t="s">
        <v>50</v>
      </c>
      <c r="G3" s="9" t="s">
        <v>51</v>
      </c>
      <c r="H3" s="8" t="str">
        <f>"000025"</f>
        <v>000025</v>
      </c>
      <c r="I3" s="7">
        <v>42947</v>
      </c>
      <c r="J3" s="8" t="str">
        <f>"000013"</f>
        <v>000013</v>
      </c>
      <c r="K3" s="7">
        <v>43598</v>
      </c>
      <c r="L3" s="8" t="str">
        <f>""</f>
        <v/>
      </c>
      <c r="M3" s="7"/>
      <c r="N3" s="8">
        <v>16</v>
      </c>
      <c r="O3" s="8" t="str">
        <f>""</f>
        <v/>
      </c>
      <c r="P3" s="7"/>
      <c r="Q3" s="10">
        <v>15.383100000000001</v>
      </c>
      <c r="R3" s="10">
        <v>2.0424600000000002</v>
      </c>
      <c r="S3" s="10">
        <v>13.34064</v>
      </c>
      <c r="T3" s="8">
        <v>20</v>
      </c>
      <c r="U3" s="7">
        <v>43575</v>
      </c>
      <c r="V3" s="8">
        <v>9845028498</v>
      </c>
      <c r="W3" s="9" t="s">
        <v>52</v>
      </c>
      <c r="X3" s="8" t="s">
        <v>29</v>
      </c>
      <c r="Y3" s="9" t="s">
        <v>30</v>
      </c>
      <c r="Z3" s="8" t="s">
        <v>40</v>
      </c>
      <c r="AA3" s="9" t="s">
        <v>41</v>
      </c>
      <c r="AB3" s="10">
        <f>Q3/100</f>
        <v>0.153831</v>
      </c>
    </row>
    <row r="4" spans="1:28" s="4" customFormat="1" ht="13" x14ac:dyDescent="0.3">
      <c r="A4" s="5">
        <v>2822</v>
      </c>
      <c r="B4" s="6" t="s">
        <v>28</v>
      </c>
      <c r="C4" s="7">
        <v>43580</v>
      </c>
      <c r="D4" s="8">
        <v>79</v>
      </c>
      <c r="E4" s="9" t="s">
        <v>46</v>
      </c>
      <c r="F4" s="8" t="s">
        <v>50</v>
      </c>
      <c r="G4" s="9" t="s">
        <v>51</v>
      </c>
      <c r="H4" s="8" t="str">
        <f>"000025"</f>
        <v>000025</v>
      </c>
      <c r="I4" s="7">
        <v>42947</v>
      </c>
      <c r="J4" s="8" t="str">
        <f>"000013"</f>
        <v>000013</v>
      </c>
      <c r="K4" s="7">
        <v>43598</v>
      </c>
      <c r="L4" s="8" t="str">
        <f>"000010"</f>
        <v>000010</v>
      </c>
      <c r="M4" s="7">
        <v>43599</v>
      </c>
      <c r="N4" s="8">
        <v>16</v>
      </c>
      <c r="O4" s="8" t="str">
        <f>"001843"</f>
        <v>001843</v>
      </c>
      <c r="P4" s="7">
        <v>43606</v>
      </c>
      <c r="Q4" s="10">
        <v>10.98166</v>
      </c>
      <c r="R4" s="10">
        <v>1.5098499999999999</v>
      </c>
      <c r="S4" s="10">
        <v>9.4718099999999996</v>
      </c>
      <c r="T4" s="8">
        <v>29</v>
      </c>
      <c r="U4" s="7">
        <v>43580</v>
      </c>
      <c r="V4" s="8">
        <v>9845028498</v>
      </c>
      <c r="W4" s="9" t="s">
        <v>52</v>
      </c>
      <c r="X4" s="8" t="s">
        <v>29</v>
      </c>
      <c r="Y4" s="9" t="s">
        <v>30</v>
      </c>
      <c r="Z4" s="8" t="s">
        <v>40</v>
      </c>
      <c r="AA4" s="9" t="s">
        <v>41</v>
      </c>
      <c r="AB4" s="10">
        <f>Q4/100</f>
        <v>0.1098166</v>
      </c>
    </row>
    <row r="5" spans="1:28" s="4" customFormat="1" ht="13" x14ac:dyDescent="0.3">
      <c r="A5" s="5">
        <v>2823</v>
      </c>
      <c r="B5" s="6" t="s">
        <v>34</v>
      </c>
      <c r="C5" s="7">
        <v>43591</v>
      </c>
      <c r="D5" s="8">
        <v>79</v>
      </c>
      <c r="E5" s="9" t="s">
        <v>46</v>
      </c>
      <c r="F5" s="8" t="s">
        <v>61</v>
      </c>
      <c r="G5" s="9" t="s">
        <v>62</v>
      </c>
      <c r="H5" s="8" t="str">
        <f>"000097"</f>
        <v>000097</v>
      </c>
      <c r="I5" s="7">
        <v>43131</v>
      </c>
      <c r="J5" s="8" t="str">
        <f>"000150"</f>
        <v>000150</v>
      </c>
      <c r="K5" s="7">
        <v>43537</v>
      </c>
      <c r="L5" s="8" t="str">
        <f>"000223"</f>
        <v>000223</v>
      </c>
      <c r="M5" s="7">
        <v>43539</v>
      </c>
      <c r="N5" s="8">
        <v>17</v>
      </c>
      <c r="O5" s="8" t="str">
        <f>"001102"</f>
        <v>001102</v>
      </c>
      <c r="P5" s="7">
        <v>43581</v>
      </c>
      <c r="Q5" s="10">
        <v>12.95757</v>
      </c>
      <c r="R5" s="10">
        <v>1.3886000000000001</v>
      </c>
      <c r="S5" s="10">
        <v>11.56897</v>
      </c>
      <c r="T5" s="8">
        <v>35</v>
      </c>
      <c r="U5" s="7">
        <v>43591</v>
      </c>
      <c r="V5" s="8">
        <v>123456789</v>
      </c>
      <c r="W5" s="9" t="s">
        <v>37</v>
      </c>
      <c r="X5" s="8" t="s">
        <v>38</v>
      </c>
      <c r="Y5" s="9" t="s">
        <v>39</v>
      </c>
      <c r="Z5" s="8" t="s">
        <v>42</v>
      </c>
      <c r="AA5" s="9" t="s">
        <v>43</v>
      </c>
      <c r="AB5" s="10">
        <f>Q5/100</f>
        <v>0.12957570000000002</v>
      </c>
    </row>
    <row r="6" spans="1:28" s="4" customFormat="1" ht="13" x14ac:dyDescent="0.3">
      <c r="A6" s="5">
        <v>2824</v>
      </c>
      <c r="B6" s="6" t="s">
        <v>34</v>
      </c>
      <c r="C6" s="7">
        <v>43606</v>
      </c>
      <c r="D6" s="8">
        <v>79</v>
      </c>
      <c r="E6" s="9" t="s">
        <v>46</v>
      </c>
      <c r="F6" s="8" t="s">
        <v>50</v>
      </c>
      <c r="G6" s="9" t="s">
        <v>51</v>
      </c>
      <c r="H6" s="8" t="str">
        <f>"000025"</f>
        <v>000025</v>
      </c>
      <c r="I6" s="7">
        <v>42947</v>
      </c>
      <c r="J6" s="8" t="str">
        <f>"000013"</f>
        <v>000013</v>
      </c>
      <c r="K6" s="7">
        <v>43598</v>
      </c>
      <c r="L6" s="8" t="str">
        <f>"000010"</f>
        <v>000010</v>
      </c>
      <c r="M6" s="7">
        <v>43599</v>
      </c>
      <c r="N6" s="8">
        <v>16</v>
      </c>
      <c r="O6" s="8" t="str">
        <f>"001843"</f>
        <v>001843</v>
      </c>
      <c r="P6" s="7">
        <v>43606</v>
      </c>
      <c r="Q6" s="10">
        <v>6.5889899999999999</v>
      </c>
      <c r="R6" s="10">
        <v>0.85423000000000004</v>
      </c>
      <c r="S6" s="10">
        <v>5.7347599999999996</v>
      </c>
      <c r="T6" s="8">
        <v>55</v>
      </c>
      <c r="U6" s="7">
        <v>43606</v>
      </c>
      <c r="V6" s="8">
        <v>9845028498</v>
      </c>
      <c r="W6" s="9" t="s">
        <v>52</v>
      </c>
      <c r="X6" s="8" t="s">
        <v>29</v>
      </c>
      <c r="Y6" s="9" t="s">
        <v>30</v>
      </c>
      <c r="Z6" s="8" t="s">
        <v>40</v>
      </c>
      <c r="AA6" s="9" t="s">
        <v>41</v>
      </c>
      <c r="AB6" s="10">
        <f>Q6/100</f>
        <v>6.5889900000000001E-2</v>
      </c>
    </row>
    <row r="7" spans="1:28" s="4" customFormat="1" ht="13" x14ac:dyDescent="0.3">
      <c r="A7" s="5">
        <v>2825</v>
      </c>
      <c r="B7" s="6" t="s">
        <v>31</v>
      </c>
      <c r="C7" s="7">
        <v>43629</v>
      </c>
      <c r="D7" s="8">
        <v>79</v>
      </c>
      <c r="E7" s="9" t="s">
        <v>46</v>
      </c>
      <c r="F7" s="8" t="s">
        <v>53</v>
      </c>
      <c r="G7" s="9" t="s">
        <v>54</v>
      </c>
      <c r="H7" s="8" t="str">
        <f>"000097"</f>
        <v>000097</v>
      </c>
      <c r="I7" s="7">
        <v>43362</v>
      </c>
      <c r="J7" s="8" t="str">
        <f>"000015"</f>
        <v>000015</v>
      </c>
      <c r="K7" s="7">
        <v>43594</v>
      </c>
      <c r="L7" s="8" t="str">
        <f>"000029"</f>
        <v>000029</v>
      </c>
      <c r="M7" s="7">
        <v>43594</v>
      </c>
      <c r="N7" s="8">
        <v>18</v>
      </c>
      <c r="O7" s="8" t="str">
        <f>"002547"</f>
        <v>002547</v>
      </c>
      <c r="P7" s="7">
        <v>43623</v>
      </c>
      <c r="Q7" s="10">
        <v>19.98198</v>
      </c>
      <c r="R7" s="10">
        <v>2.0359400000000001</v>
      </c>
      <c r="S7" s="10">
        <v>17.94604</v>
      </c>
      <c r="T7" s="8">
        <v>81</v>
      </c>
      <c r="U7" s="7">
        <v>43629</v>
      </c>
      <c r="V7" s="8">
        <v>123456789</v>
      </c>
      <c r="W7" s="9" t="s">
        <v>37</v>
      </c>
      <c r="X7" s="8" t="s">
        <v>35</v>
      </c>
      <c r="Y7" s="9" t="s">
        <v>36</v>
      </c>
      <c r="Z7" s="8" t="s">
        <v>42</v>
      </c>
      <c r="AA7" s="9" t="s">
        <v>43</v>
      </c>
      <c r="AB7" s="10">
        <v>0.19981979999999999</v>
      </c>
    </row>
    <row r="8" spans="1:28" s="4" customFormat="1" ht="13" x14ac:dyDescent="0.3">
      <c r="A8" s="5">
        <v>2826</v>
      </c>
      <c r="B8" s="6" t="s">
        <v>31</v>
      </c>
      <c r="C8" s="7">
        <v>43633</v>
      </c>
      <c r="D8" s="8">
        <v>79</v>
      </c>
      <c r="E8" s="9" t="s">
        <v>46</v>
      </c>
      <c r="F8" s="8" t="s">
        <v>55</v>
      </c>
      <c r="G8" s="9" t="s">
        <v>56</v>
      </c>
      <c r="H8" s="8" t="str">
        <f>"000234"</f>
        <v>000234</v>
      </c>
      <c r="I8" s="7">
        <v>43520</v>
      </c>
      <c r="J8" s="8" t="str">
        <f>"000012"</f>
        <v>000012</v>
      </c>
      <c r="K8" s="7">
        <v>43583</v>
      </c>
      <c r="L8" s="8" t="str">
        <f>"000025"</f>
        <v>000025</v>
      </c>
      <c r="M8" s="7">
        <v>43583</v>
      </c>
      <c r="N8" s="8">
        <v>17</v>
      </c>
      <c r="O8" s="8" t="str">
        <f>"002690"</f>
        <v>002690</v>
      </c>
      <c r="P8" s="7">
        <v>43629</v>
      </c>
      <c r="Q8" s="10">
        <v>1.232</v>
      </c>
      <c r="R8" s="10">
        <v>4.7870000000000003E-2</v>
      </c>
      <c r="S8" s="10">
        <v>1.1841299999999999</v>
      </c>
      <c r="T8" s="8">
        <v>83</v>
      </c>
      <c r="U8" s="7">
        <v>43633</v>
      </c>
      <c r="V8" s="8">
        <v>123456789</v>
      </c>
      <c r="W8" s="9" t="s">
        <v>57</v>
      </c>
      <c r="X8" s="8" t="s">
        <v>38</v>
      </c>
      <c r="Y8" s="9" t="s">
        <v>39</v>
      </c>
      <c r="Z8" s="8" t="s">
        <v>42</v>
      </c>
      <c r="AA8" s="9" t="s">
        <v>43</v>
      </c>
      <c r="AB8" s="10">
        <v>1.2319999999999999E-2</v>
      </c>
    </row>
    <row r="9" spans="1:28" s="4" customFormat="1" ht="13" x14ac:dyDescent="0.3">
      <c r="A9" s="5">
        <v>2827</v>
      </c>
      <c r="B9" s="6" t="s">
        <v>31</v>
      </c>
      <c r="C9" s="7">
        <v>43636</v>
      </c>
      <c r="D9" s="8">
        <v>79</v>
      </c>
      <c r="E9" s="9" t="s">
        <v>46</v>
      </c>
      <c r="F9" s="8" t="s">
        <v>58</v>
      </c>
      <c r="G9" s="9" t="s">
        <v>59</v>
      </c>
      <c r="H9" s="8" t="str">
        <f>"000053"</f>
        <v>000053</v>
      </c>
      <c r="I9" s="7">
        <v>42556</v>
      </c>
      <c r="J9" s="8" t="str">
        <f>"000025"</f>
        <v>000025</v>
      </c>
      <c r="K9" s="7">
        <v>43080</v>
      </c>
      <c r="L9" s="8" t="str">
        <f>"000032"</f>
        <v>000032</v>
      </c>
      <c r="M9" s="7">
        <v>43080</v>
      </c>
      <c r="N9" s="8">
        <v>16</v>
      </c>
      <c r="O9" s="8" t="str">
        <f>"002771"</f>
        <v>002771</v>
      </c>
      <c r="P9" s="7">
        <v>43631</v>
      </c>
      <c r="Q9" s="10">
        <v>9.2852999999999994</v>
      </c>
      <c r="R9" s="10">
        <v>0.67530000000000001</v>
      </c>
      <c r="S9" s="10">
        <v>8.61</v>
      </c>
      <c r="T9" s="8">
        <v>89</v>
      </c>
      <c r="U9" s="7">
        <v>43636</v>
      </c>
      <c r="V9" s="8">
        <v>123456789</v>
      </c>
      <c r="W9" s="9" t="s">
        <v>60</v>
      </c>
      <c r="X9" s="8" t="s">
        <v>32</v>
      </c>
      <c r="Y9" s="9" t="s">
        <v>33</v>
      </c>
      <c r="Z9" s="8" t="s">
        <v>42</v>
      </c>
      <c r="AA9" s="9" t="s">
        <v>43</v>
      </c>
      <c r="AB9" s="10">
        <v>9.2852999999999991E-2</v>
      </c>
    </row>
    <row r="10" spans="1:28" s="4" customFormat="1" ht="13" x14ac:dyDescent="0.3">
      <c r="A10" s="5">
        <v>2828</v>
      </c>
      <c r="B10" s="6" t="s">
        <v>63</v>
      </c>
      <c r="C10" s="7">
        <v>43670</v>
      </c>
      <c r="D10" s="8">
        <v>79</v>
      </c>
      <c r="E10" s="9" t="s">
        <v>46</v>
      </c>
      <c r="F10" s="8" t="s">
        <v>50</v>
      </c>
      <c r="G10" s="11" t="s">
        <v>51</v>
      </c>
      <c r="H10" s="8" t="str">
        <f>"000025"</f>
        <v>000025</v>
      </c>
      <c r="I10" s="7">
        <v>42947</v>
      </c>
      <c r="J10" s="8" t="str">
        <f>"000110"</f>
        <v>000110</v>
      </c>
      <c r="K10" s="7">
        <v>43754</v>
      </c>
      <c r="L10" s="8" t="str">
        <f>"000110"</f>
        <v>000110</v>
      </c>
      <c r="M10" s="7">
        <v>43754</v>
      </c>
      <c r="N10" s="8">
        <v>16</v>
      </c>
      <c r="O10" s="8" t="str">
        <f>"005943"</f>
        <v>005943</v>
      </c>
      <c r="P10" s="7">
        <v>43763</v>
      </c>
      <c r="Q10" s="12">
        <v>4.3926600000000002</v>
      </c>
      <c r="R10" s="12">
        <v>0.56240999999999997</v>
      </c>
      <c r="S10" s="12">
        <v>3.8302499999999999</v>
      </c>
      <c r="T10" s="8">
        <v>123</v>
      </c>
      <c r="U10" s="7">
        <v>43670</v>
      </c>
      <c r="V10" s="8">
        <v>9845028498</v>
      </c>
      <c r="W10" s="11" t="s">
        <v>52</v>
      </c>
      <c r="X10" s="8" t="s">
        <v>29</v>
      </c>
      <c r="Y10" s="11" t="s">
        <v>30</v>
      </c>
      <c r="Z10" s="8" t="s">
        <v>40</v>
      </c>
      <c r="AA10" s="11" t="s">
        <v>41</v>
      </c>
      <c r="AB10" s="12">
        <f t="shared" ref="AB10:AB16" si="0">Q10/100</f>
        <v>4.3926600000000003E-2</v>
      </c>
    </row>
    <row r="11" spans="1:28" s="4" customFormat="1" ht="13" x14ac:dyDescent="0.3">
      <c r="A11" s="5">
        <v>2829</v>
      </c>
      <c r="B11" s="6" t="s">
        <v>64</v>
      </c>
      <c r="C11" s="7">
        <v>43684</v>
      </c>
      <c r="D11" s="8">
        <v>79</v>
      </c>
      <c r="E11" s="9" t="s">
        <v>46</v>
      </c>
      <c r="F11" s="8" t="s">
        <v>65</v>
      </c>
      <c r="G11" s="11" t="s">
        <v>66</v>
      </c>
      <c r="H11" s="8" t="str">
        <f>"000107"</f>
        <v>000107</v>
      </c>
      <c r="I11" s="7">
        <v>43163</v>
      </c>
      <c r="J11" s="8" t="str">
        <f>"000053"</f>
        <v>000053</v>
      </c>
      <c r="K11" s="7">
        <v>43164</v>
      </c>
      <c r="L11" s="8" t="str">
        <f>"000071"</f>
        <v>000071</v>
      </c>
      <c r="M11" s="7">
        <v>43164</v>
      </c>
      <c r="N11" s="8">
        <v>17</v>
      </c>
      <c r="O11" s="8" t="str">
        <f>"004273"</f>
        <v>004273</v>
      </c>
      <c r="P11" s="7">
        <v>43680</v>
      </c>
      <c r="Q11" s="12">
        <v>5.2820999999999998</v>
      </c>
      <c r="R11" s="12">
        <v>0.36788999999999999</v>
      </c>
      <c r="S11" s="12">
        <v>4.9142099999999997</v>
      </c>
      <c r="T11" s="8">
        <v>144</v>
      </c>
      <c r="U11" s="7">
        <v>43684</v>
      </c>
      <c r="V11" s="8">
        <v>123456789</v>
      </c>
      <c r="W11" s="11" t="s">
        <v>67</v>
      </c>
      <c r="X11" s="8" t="s">
        <v>68</v>
      </c>
      <c r="Y11" s="11" t="s">
        <v>69</v>
      </c>
      <c r="Z11" s="8" t="s">
        <v>42</v>
      </c>
      <c r="AA11" s="11" t="s">
        <v>43</v>
      </c>
      <c r="AB11" s="12">
        <f t="shared" si="0"/>
        <v>5.2821E-2</v>
      </c>
    </row>
    <row r="12" spans="1:28" s="4" customFormat="1" ht="13" x14ac:dyDescent="0.3">
      <c r="A12" s="5">
        <v>2830</v>
      </c>
      <c r="B12" s="6" t="s">
        <v>64</v>
      </c>
      <c r="C12" s="7">
        <v>43684</v>
      </c>
      <c r="D12" s="8">
        <v>79</v>
      </c>
      <c r="E12" s="9" t="s">
        <v>46</v>
      </c>
      <c r="F12" s="8" t="s">
        <v>70</v>
      </c>
      <c r="G12" s="11" t="s">
        <v>71</v>
      </c>
      <c r="H12" s="8" t="str">
        <f>"000060"</f>
        <v>000060</v>
      </c>
      <c r="I12" s="7">
        <v>43069</v>
      </c>
      <c r="J12" s="8" t="str">
        <f>"000061"</f>
        <v>000061</v>
      </c>
      <c r="K12" s="7">
        <v>43165</v>
      </c>
      <c r="L12" s="8" t="str">
        <f>"000081"</f>
        <v>000081</v>
      </c>
      <c r="M12" s="7">
        <v>43165</v>
      </c>
      <c r="N12" s="8">
        <v>16</v>
      </c>
      <c r="O12" s="8" t="str">
        <f>"004284"</f>
        <v>004284</v>
      </c>
      <c r="P12" s="7">
        <v>43680</v>
      </c>
      <c r="Q12" s="12">
        <v>7.5058299999999996</v>
      </c>
      <c r="R12" s="12">
        <v>0.48457</v>
      </c>
      <c r="S12" s="12">
        <v>7.0212599999999998</v>
      </c>
      <c r="T12" s="8">
        <v>144</v>
      </c>
      <c r="U12" s="7">
        <v>43684</v>
      </c>
      <c r="V12" s="8">
        <v>123456789</v>
      </c>
      <c r="W12" s="11" t="s">
        <v>72</v>
      </c>
      <c r="X12" s="8" t="s">
        <v>32</v>
      </c>
      <c r="Y12" s="11" t="s">
        <v>33</v>
      </c>
      <c r="Z12" s="8" t="s">
        <v>42</v>
      </c>
      <c r="AA12" s="11" t="s">
        <v>43</v>
      </c>
      <c r="AB12" s="12">
        <f t="shared" si="0"/>
        <v>7.5058299999999994E-2</v>
      </c>
    </row>
    <row r="13" spans="1:28" s="4" customFormat="1" ht="13" x14ac:dyDescent="0.3">
      <c r="A13" s="5">
        <v>2831</v>
      </c>
      <c r="B13" s="6" t="s">
        <v>73</v>
      </c>
      <c r="C13" s="7">
        <v>43717</v>
      </c>
      <c r="D13" s="8">
        <v>79</v>
      </c>
      <c r="E13" s="9" t="s">
        <v>46</v>
      </c>
      <c r="F13" s="8" t="s">
        <v>74</v>
      </c>
      <c r="G13" s="11" t="s">
        <v>75</v>
      </c>
      <c r="H13" s="8" t="str">
        <f>"000128"</f>
        <v>000128</v>
      </c>
      <c r="I13" s="7">
        <v>43177</v>
      </c>
      <c r="J13" s="8" t="str">
        <f>"000047"</f>
        <v>000047</v>
      </c>
      <c r="K13" s="7">
        <v>43649</v>
      </c>
      <c r="L13" s="8" t="str">
        <f>"000081"</f>
        <v>000081</v>
      </c>
      <c r="M13" s="7">
        <v>43665</v>
      </c>
      <c r="N13" s="8">
        <v>17</v>
      </c>
      <c r="O13" s="8" t="str">
        <f>"004854"</f>
        <v>004854</v>
      </c>
      <c r="P13" s="7">
        <v>43705</v>
      </c>
      <c r="Q13" s="12">
        <v>3.1802100000000002</v>
      </c>
      <c r="R13" s="12">
        <v>9.8580000000000001E-2</v>
      </c>
      <c r="S13" s="12">
        <v>3.0816300000000001</v>
      </c>
      <c r="T13" s="8">
        <v>178</v>
      </c>
      <c r="U13" s="7">
        <v>43717</v>
      </c>
      <c r="V13" s="8">
        <v>123456789</v>
      </c>
      <c r="W13" s="11" t="s">
        <v>37</v>
      </c>
      <c r="X13" s="8" t="s">
        <v>38</v>
      </c>
      <c r="Y13" s="11" t="s">
        <v>39</v>
      </c>
      <c r="Z13" s="8" t="s">
        <v>42</v>
      </c>
      <c r="AA13" s="11" t="s">
        <v>43</v>
      </c>
      <c r="AB13" s="12">
        <f t="shared" si="0"/>
        <v>3.18021E-2</v>
      </c>
    </row>
    <row r="14" spans="1:28" s="4" customFormat="1" ht="13" x14ac:dyDescent="0.3">
      <c r="A14" s="5">
        <v>2832</v>
      </c>
      <c r="B14" s="6" t="s">
        <v>73</v>
      </c>
      <c r="C14" s="7">
        <v>43729</v>
      </c>
      <c r="D14" s="8">
        <v>79</v>
      </c>
      <c r="E14" s="9" t="s">
        <v>46</v>
      </c>
      <c r="F14" s="8" t="s">
        <v>76</v>
      </c>
      <c r="G14" s="11" t="s">
        <v>77</v>
      </c>
      <c r="H14" s="8" t="str">
        <f>"000025"</f>
        <v>000025</v>
      </c>
      <c r="I14" s="7">
        <v>43037</v>
      </c>
      <c r="J14" s="8" t="str">
        <f>"000001"</f>
        <v>000001</v>
      </c>
      <c r="K14" s="7">
        <v>43192</v>
      </c>
      <c r="L14" s="8" t="str">
        <f>"000004"</f>
        <v>000004</v>
      </c>
      <c r="M14" s="7">
        <v>43192</v>
      </c>
      <c r="N14" s="8">
        <v>17</v>
      </c>
      <c r="O14" s="8" t="str">
        <f>"005007"</f>
        <v>005007</v>
      </c>
      <c r="P14" s="7">
        <v>43719</v>
      </c>
      <c r="Q14" s="12">
        <v>16.98959</v>
      </c>
      <c r="R14" s="12">
        <v>1.00685</v>
      </c>
      <c r="S14" s="12">
        <v>15.98274</v>
      </c>
      <c r="T14" s="8">
        <v>194</v>
      </c>
      <c r="U14" s="7">
        <v>43729</v>
      </c>
      <c r="V14" s="8">
        <v>123456789</v>
      </c>
      <c r="W14" s="11" t="s">
        <v>78</v>
      </c>
      <c r="X14" s="8" t="s">
        <v>68</v>
      </c>
      <c r="Y14" s="11" t="s">
        <v>69</v>
      </c>
      <c r="Z14" s="8" t="s">
        <v>42</v>
      </c>
      <c r="AA14" s="11" t="s">
        <v>43</v>
      </c>
      <c r="AB14" s="12">
        <f t="shared" si="0"/>
        <v>0.16989589999999999</v>
      </c>
    </row>
    <row r="15" spans="1:28" s="4" customFormat="1" ht="13" x14ac:dyDescent="0.3">
      <c r="A15" s="5">
        <v>2833</v>
      </c>
      <c r="B15" s="6" t="s">
        <v>73</v>
      </c>
      <c r="C15" s="7">
        <v>43729</v>
      </c>
      <c r="D15" s="8">
        <v>79</v>
      </c>
      <c r="E15" s="9" t="s">
        <v>46</v>
      </c>
      <c r="F15" s="8" t="s">
        <v>79</v>
      </c>
      <c r="G15" s="11" t="s">
        <v>80</v>
      </c>
      <c r="H15" s="8" t="str">
        <f>"000044"</f>
        <v>000044</v>
      </c>
      <c r="I15" s="7">
        <v>43062</v>
      </c>
      <c r="J15" s="8" t="str">
        <f>"000007"</f>
        <v>000007</v>
      </c>
      <c r="K15" s="7">
        <v>43199</v>
      </c>
      <c r="L15" s="8" t="str">
        <f>"000010"</f>
        <v>000010</v>
      </c>
      <c r="M15" s="7">
        <v>43199</v>
      </c>
      <c r="N15" s="8">
        <v>17</v>
      </c>
      <c r="O15" s="8" t="str">
        <f>"005020"</f>
        <v>005020</v>
      </c>
      <c r="P15" s="7">
        <v>43719</v>
      </c>
      <c r="Q15" s="12">
        <v>17.928979999999999</v>
      </c>
      <c r="R15" s="12">
        <v>0.97896000000000005</v>
      </c>
      <c r="S15" s="12">
        <v>16.950019999999999</v>
      </c>
      <c r="T15" s="8">
        <v>194</v>
      </c>
      <c r="U15" s="7">
        <v>43729</v>
      </c>
      <c r="V15" s="8">
        <v>123456789</v>
      </c>
      <c r="W15" s="11" t="s">
        <v>81</v>
      </c>
      <c r="X15" s="8" t="s">
        <v>68</v>
      </c>
      <c r="Y15" s="11" t="s">
        <v>69</v>
      </c>
      <c r="Z15" s="8" t="s">
        <v>42</v>
      </c>
      <c r="AA15" s="11" t="s">
        <v>43</v>
      </c>
      <c r="AB15" s="12">
        <f t="shared" si="0"/>
        <v>0.1792898</v>
      </c>
    </row>
    <row r="16" spans="1:28" s="4" customFormat="1" ht="13" x14ac:dyDescent="0.3">
      <c r="A16" s="5">
        <v>2834</v>
      </c>
      <c r="B16" s="6" t="s">
        <v>73</v>
      </c>
      <c r="C16" s="7">
        <v>43729</v>
      </c>
      <c r="D16" s="8">
        <v>79</v>
      </c>
      <c r="E16" s="9" t="s">
        <v>46</v>
      </c>
      <c r="F16" s="8" t="s">
        <v>82</v>
      </c>
      <c r="G16" s="11" t="s">
        <v>83</v>
      </c>
      <c r="H16" s="8" t="str">
        <f>"000043"</f>
        <v>000043</v>
      </c>
      <c r="I16" s="7">
        <v>43062</v>
      </c>
      <c r="J16" s="8" t="str">
        <f>"000006"</f>
        <v>000006</v>
      </c>
      <c r="K16" s="7">
        <v>43199</v>
      </c>
      <c r="L16" s="8" t="str">
        <f>"000011"</f>
        <v>000011</v>
      </c>
      <c r="M16" s="7">
        <v>43199</v>
      </c>
      <c r="N16" s="8">
        <v>17</v>
      </c>
      <c r="O16" s="8" t="str">
        <f>"005021"</f>
        <v>005021</v>
      </c>
      <c r="P16" s="7">
        <v>43719</v>
      </c>
      <c r="Q16" s="12">
        <v>15.915229999999999</v>
      </c>
      <c r="R16" s="12">
        <v>0.89622999999999997</v>
      </c>
      <c r="S16" s="12">
        <v>15.019</v>
      </c>
      <c r="T16" s="8">
        <v>194</v>
      </c>
      <c r="U16" s="7">
        <v>43729</v>
      </c>
      <c r="V16" s="8">
        <v>123456789</v>
      </c>
      <c r="W16" s="11" t="s">
        <v>84</v>
      </c>
      <c r="X16" s="8" t="s">
        <v>68</v>
      </c>
      <c r="Y16" s="11" t="s">
        <v>69</v>
      </c>
      <c r="Z16" s="8" t="s">
        <v>42</v>
      </c>
      <c r="AA16" s="11" t="s">
        <v>43</v>
      </c>
      <c r="AB16" s="12">
        <f t="shared" si="0"/>
        <v>0.1591523</v>
      </c>
    </row>
    <row r="17" spans="1:28" s="4" customFormat="1" ht="13" x14ac:dyDescent="0.3">
      <c r="A17" s="5">
        <v>2835</v>
      </c>
      <c r="B17" s="6" t="s">
        <v>85</v>
      </c>
      <c r="C17" s="7">
        <v>43741</v>
      </c>
      <c r="D17" s="5">
        <v>79</v>
      </c>
      <c r="E17" s="9" t="s">
        <v>46</v>
      </c>
      <c r="F17" s="8" t="s">
        <v>86</v>
      </c>
      <c r="G17" s="9" t="s">
        <v>87</v>
      </c>
      <c r="H17" s="8" t="str">
        <f>"000098"</f>
        <v>000098</v>
      </c>
      <c r="I17" s="7">
        <v>43362</v>
      </c>
      <c r="J17" s="8" t="str">
        <f>"000063"</f>
        <v>000063</v>
      </c>
      <c r="K17" s="7">
        <v>43706</v>
      </c>
      <c r="L17" s="8" t="str">
        <f>"000099"</f>
        <v>000099</v>
      </c>
      <c r="M17" s="7">
        <v>43706</v>
      </c>
      <c r="N17" s="8">
        <v>18</v>
      </c>
      <c r="O17" s="8" t="str">
        <f>"005407"</f>
        <v>005407</v>
      </c>
      <c r="P17" s="7">
        <v>43732</v>
      </c>
      <c r="Q17" s="10">
        <v>19.928660000000001</v>
      </c>
      <c r="R17" s="10">
        <v>1.9908699999999999</v>
      </c>
      <c r="S17" s="10">
        <v>17.93779</v>
      </c>
      <c r="T17" s="8">
        <v>13</v>
      </c>
      <c r="U17" s="7">
        <v>43741</v>
      </c>
      <c r="V17" s="8">
        <v>123456789</v>
      </c>
      <c r="W17" s="9" t="s">
        <v>37</v>
      </c>
      <c r="X17" s="8" t="s">
        <v>35</v>
      </c>
      <c r="Y17" s="9" t="s">
        <v>36</v>
      </c>
      <c r="Z17" s="8" t="s">
        <v>42</v>
      </c>
      <c r="AA17" s="9" t="s">
        <v>43</v>
      </c>
      <c r="AB17" s="10">
        <v>0.19928660000000001</v>
      </c>
    </row>
    <row r="18" spans="1:28" s="4" customFormat="1" ht="13" x14ac:dyDescent="0.3">
      <c r="A18" s="5">
        <v>2836</v>
      </c>
      <c r="B18" s="6" t="s">
        <v>85</v>
      </c>
      <c r="C18" s="7">
        <v>43748</v>
      </c>
      <c r="D18" s="5">
        <v>79</v>
      </c>
      <c r="E18" s="9" t="s">
        <v>46</v>
      </c>
      <c r="F18" s="8" t="s">
        <v>47</v>
      </c>
      <c r="G18" s="9" t="s">
        <v>48</v>
      </c>
      <c r="H18" s="8" t="str">
        <f>"000047"</f>
        <v>000047</v>
      </c>
      <c r="I18" s="7">
        <v>42947</v>
      </c>
      <c r="J18" s="8" t="str">
        <f>"000139"</f>
        <v>000139</v>
      </c>
      <c r="K18" s="7">
        <v>43801</v>
      </c>
      <c r="L18" s="8" t="str">
        <f>"000139"</f>
        <v>000139</v>
      </c>
      <c r="M18" s="7">
        <v>43801</v>
      </c>
      <c r="N18" s="8">
        <v>17</v>
      </c>
      <c r="O18" s="8" t="str">
        <f>""</f>
        <v/>
      </c>
      <c r="P18" s="7"/>
      <c r="Q18" s="10">
        <v>1.9484900000000001</v>
      </c>
      <c r="R18" s="10">
        <v>0.13983999999999999</v>
      </c>
      <c r="S18" s="10">
        <v>1.8086500000000001</v>
      </c>
      <c r="T18" s="8">
        <v>13</v>
      </c>
      <c r="U18" s="7">
        <v>43748</v>
      </c>
      <c r="V18" s="8">
        <v>9901801661</v>
      </c>
      <c r="W18" s="9" t="s">
        <v>49</v>
      </c>
      <c r="X18" s="8" t="s">
        <v>44</v>
      </c>
      <c r="Y18" s="9" t="s">
        <v>45</v>
      </c>
      <c r="Z18" s="8" t="s">
        <v>40</v>
      </c>
      <c r="AA18" s="9" t="s">
        <v>41</v>
      </c>
      <c r="AB18" s="10">
        <v>1.9484899999999999E-2</v>
      </c>
    </row>
    <row r="19" spans="1:28" s="4" customFormat="1" ht="13" x14ac:dyDescent="0.3">
      <c r="A19" s="5">
        <v>2837</v>
      </c>
      <c r="B19" s="6" t="s">
        <v>85</v>
      </c>
      <c r="C19" s="7">
        <v>43763</v>
      </c>
      <c r="D19" s="5">
        <v>79</v>
      </c>
      <c r="E19" s="9" t="s">
        <v>46</v>
      </c>
      <c r="F19" s="8" t="s">
        <v>50</v>
      </c>
      <c r="G19" s="9" t="s">
        <v>51</v>
      </c>
      <c r="H19" s="8" t="str">
        <f>"000025"</f>
        <v>000025</v>
      </c>
      <c r="I19" s="7">
        <v>42947</v>
      </c>
      <c r="J19" s="8" t="str">
        <f>"000146"</f>
        <v>000146</v>
      </c>
      <c r="K19" s="7">
        <v>43805</v>
      </c>
      <c r="L19" s="8" t="str">
        <f>"000145"</f>
        <v>000145</v>
      </c>
      <c r="M19" s="7">
        <v>43805</v>
      </c>
      <c r="N19" s="8">
        <v>16</v>
      </c>
      <c r="O19" s="8" t="str">
        <f>"006831"</f>
        <v>006831</v>
      </c>
      <c r="P19" s="7">
        <v>43815</v>
      </c>
      <c r="Q19" s="10">
        <v>4.3926600000000002</v>
      </c>
      <c r="R19" s="10">
        <v>0.57211000000000001</v>
      </c>
      <c r="S19" s="10">
        <v>3.8205499999999999</v>
      </c>
      <c r="T19" s="8">
        <v>13</v>
      </c>
      <c r="U19" s="7">
        <v>43763</v>
      </c>
      <c r="V19" s="8">
        <v>9845028498</v>
      </c>
      <c r="W19" s="9" t="s">
        <v>52</v>
      </c>
      <c r="X19" s="8" t="s">
        <v>29</v>
      </c>
      <c r="Y19" s="9" t="s">
        <v>30</v>
      </c>
      <c r="Z19" s="8" t="s">
        <v>40</v>
      </c>
      <c r="AA19" s="9" t="s">
        <v>41</v>
      </c>
      <c r="AB19" s="10">
        <v>4.3926600000000003E-2</v>
      </c>
    </row>
    <row r="20" spans="1:28" s="4" customFormat="1" ht="13" x14ac:dyDescent="0.3">
      <c r="A20" s="5">
        <v>2838</v>
      </c>
      <c r="B20" s="6" t="s">
        <v>88</v>
      </c>
      <c r="C20" s="7">
        <v>43809</v>
      </c>
      <c r="D20" s="5">
        <v>79</v>
      </c>
      <c r="E20" s="9" t="s">
        <v>46</v>
      </c>
      <c r="F20" s="8" t="s">
        <v>89</v>
      </c>
      <c r="G20" s="9" t="s">
        <v>90</v>
      </c>
      <c r="H20" s="8" t="str">
        <f>"000098"</f>
        <v>000098</v>
      </c>
      <c r="I20" s="7">
        <v>43131</v>
      </c>
      <c r="J20" s="8" t="str">
        <f>"000066"</f>
        <v>000066</v>
      </c>
      <c r="K20" s="7">
        <v>43372</v>
      </c>
      <c r="L20" s="8" t="str">
        <f>"000114"</f>
        <v>000114</v>
      </c>
      <c r="M20" s="7">
        <v>43372</v>
      </c>
      <c r="N20" s="8">
        <v>17</v>
      </c>
      <c r="O20" s="8" t="str">
        <f>"006659"</f>
        <v>006659</v>
      </c>
      <c r="P20" s="7">
        <v>43805</v>
      </c>
      <c r="Q20" s="10">
        <v>14.965870000000001</v>
      </c>
      <c r="R20" s="10">
        <v>1.5283100000000001</v>
      </c>
      <c r="S20" s="10">
        <v>13.43756</v>
      </c>
      <c r="T20" s="8">
        <v>13</v>
      </c>
      <c r="U20" s="7">
        <v>43809</v>
      </c>
      <c r="V20" s="8">
        <v>123456789</v>
      </c>
      <c r="W20" s="9" t="s">
        <v>37</v>
      </c>
      <c r="X20" s="8" t="s">
        <v>91</v>
      </c>
      <c r="Y20" s="9" t="s">
        <v>92</v>
      </c>
      <c r="Z20" s="8" t="s">
        <v>42</v>
      </c>
      <c r="AA20" s="9" t="s">
        <v>43</v>
      </c>
      <c r="AB20" s="10">
        <v>0.14965870000000001</v>
      </c>
    </row>
    <row r="21" spans="1:28" s="4" customFormat="1" ht="13" x14ac:dyDescent="0.3">
      <c r="A21" s="5">
        <v>2839</v>
      </c>
      <c r="B21" s="6" t="s">
        <v>88</v>
      </c>
      <c r="C21" s="7">
        <v>43816</v>
      </c>
      <c r="D21" s="5">
        <v>79</v>
      </c>
      <c r="E21" s="9" t="s">
        <v>46</v>
      </c>
      <c r="F21" s="8" t="s">
        <v>50</v>
      </c>
      <c r="G21" s="9" t="s">
        <v>51</v>
      </c>
      <c r="H21" s="8" t="str">
        <f>"000025"</f>
        <v>000025</v>
      </c>
      <c r="I21" s="7">
        <v>42947</v>
      </c>
      <c r="J21" s="8" t="str">
        <f>"000146"</f>
        <v>000146</v>
      </c>
      <c r="K21" s="7">
        <v>43805</v>
      </c>
      <c r="L21" s="8" t="str">
        <f>"000145"</f>
        <v>000145</v>
      </c>
      <c r="M21" s="7">
        <v>43805</v>
      </c>
      <c r="N21" s="8">
        <v>16</v>
      </c>
      <c r="O21" s="8" t="str">
        <f>"006831"</f>
        <v>006831</v>
      </c>
      <c r="P21" s="7">
        <v>43815</v>
      </c>
      <c r="Q21" s="10">
        <v>6.5889899999999999</v>
      </c>
      <c r="R21" s="10">
        <v>0.87716000000000005</v>
      </c>
      <c r="S21" s="10">
        <v>5.71183</v>
      </c>
      <c r="T21" s="8">
        <v>13</v>
      </c>
      <c r="U21" s="7">
        <v>43816</v>
      </c>
      <c r="V21" s="8">
        <v>9845028498</v>
      </c>
      <c r="W21" s="9" t="s">
        <v>52</v>
      </c>
      <c r="X21" s="8" t="s">
        <v>29</v>
      </c>
      <c r="Y21" s="9" t="s">
        <v>30</v>
      </c>
      <c r="Z21" s="8" t="s">
        <v>40</v>
      </c>
      <c r="AA21" s="9" t="s">
        <v>41</v>
      </c>
      <c r="AB21" s="10">
        <v>6.5889900000000001E-2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Manjunath HL</dc:creator>
  <cp:lastModifiedBy>Manjunath HL</cp:lastModifiedBy>
  <dcterms:created xsi:type="dcterms:W3CDTF">2019-07-02T06:05:12Z</dcterms:created>
  <dcterms:modified xsi:type="dcterms:W3CDTF">2020-01-28T12:02:31Z</dcterms:modified>
</cp:coreProperties>
</file>