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9" i="1" l="1"/>
  <c r="L29" i="1"/>
  <c r="J29" i="1"/>
  <c r="H29" i="1"/>
  <c r="O28" i="1"/>
  <c r="L28" i="1"/>
  <c r="J28" i="1"/>
  <c r="H28" i="1"/>
  <c r="O27" i="1"/>
  <c r="L27" i="1"/>
  <c r="J27" i="1"/>
  <c r="H27" i="1"/>
  <c r="O26" i="1"/>
  <c r="L26" i="1"/>
  <c r="J26" i="1"/>
  <c r="H26" i="1"/>
  <c r="O25" i="1"/>
  <c r="L25" i="1"/>
  <c r="J25" i="1"/>
  <c r="H25"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O10" i="1"/>
  <c r="L10" i="1"/>
  <c r="J10" i="1"/>
  <c r="H10" i="1"/>
  <c r="O9" i="1"/>
  <c r="L9" i="1"/>
  <c r="J9" i="1"/>
  <c r="H9" i="1"/>
  <c r="O8" i="1"/>
  <c r="L8" i="1"/>
  <c r="J8" i="1"/>
  <c r="H8" i="1"/>
  <c r="O7" i="1"/>
  <c r="L7" i="1"/>
  <c r="J7" i="1"/>
  <c r="H7" i="1"/>
  <c r="O6" i="1"/>
  <c r="L6" i="1"/>
  <c r="J6" i="1"/>
  <c r="H6"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<sst xmlns="http://schemas.openxmlformats.org/spreadsheetml/2006/main" count="280" uniqueCount="145">
  <si>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</si>
  <si>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</si>
  <si>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</si>
  <si>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</si>
  <si>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</si>
  <si>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</si>
  <si>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</si>
  <si>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</si>
  <si>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</si>
  <si>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</si>
  <si>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</si>
  <si>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</si>
  <si>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</si>
  <si>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</si>
  <si>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</si>
  <si>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</si>
  <si>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</si>
  <si>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</si>
  <si>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</si>
  <si>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</si>
  <si>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</si>
  <si>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</si>
  <si>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</si>
  <si>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</si>
  <si>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</si>
  <si>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</si>
  <si>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</si>
  <si>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</si>
  <si>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</si>
  <si>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</si>
  <si>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</si>
  <si>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</si>
  <si>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</si>
  <si>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P3296</t>
  </si>
  <si>
    <t>14th Finance Commission Works - Road and Footpath Maintenance</t>
  </si>
  <si>
    <t>KRIDL</t>
  </si>
  <si>
    <t>P3110</t>
  </si>
  <si>
    <t>14th Finance Commission Grant Works</t>
  </si>
  <si>
    <t>P0298</t>
  </si>
  <si>
    <t>M and R to Electrical Installations in Parks and Gardens, Playgrounds, Burial Grounds</t>
  </si>
  <si>
    <t>ddo089</t>
  </si>
  <si>
    <t xml:space="preserve"> Assistant Executive Engineer Electrical East Zone</t>
  </si>
  <si>
    <t>P3298</t>
  </si>
  <si>
    <t>14th Finance Commission Works - SWM Works</t>
  </si>
  <si>
    <t>P3292</t>
  </si>
  <si>
    <t>14th Finance Commission Works - Community Property Maintenance (including Parks)</t>
  </si>
  <si>
    <t>P3293</t>
  </si>
  <si>
    <t>14th Finance Commission Works - Drinking Water</t>
  </si>
  <si>
    <t>P2652</t>
  </si>
  <si>
    <t>Contribution to Community Benefits</t>
  </si>
  <si>
    <t>M/s Power-tech Electriclas</t>
  </si>
  <si>
    <t>Hoysala Nagara</t>
  </si>
  <si>
    <t>080-17-000039</t>
  </si>
  <si>
    <t xml:space="preserve">Replacement of burntout UG cable, MCB s and timers to electrical installations in parks, play grounds and Burial Grounds in C.V Ramannagara constituency </t>
  </si>
  <si>
    <t>080-18-000042</t>
  </si>
  <si>
    <t>Community Property Maintenance (Inclulding Parks) in ward no 80 Hoysalanagara</t>
  </si>
  <si>
    <t>ddo083</t>
  </si>
  <si>
    <t xml:space="preserve"> Assistant Executive Engineer J B Nagar East Zon</t>
  </si>
  <si>
    <t>080-18-000047</t>
  </si>
  <si>
    <t>Roads and Footpath Maintenance works   in ward no 80 Hoysalanagara</t>
  </si>
  <si>
    <t>080-18-000049</t>
  </si>
  <si>
    <t>Providing CC TV Camera at Garbage Block Spots in ward no 80 Hoysalanagara</t>
  </si>
  <si>
    <t>080-18-000044</t>
  </si>
  <si>
    <t>Drinking  Water supply works in ward no 80 Hoysalanagara</t>
  </si>
  <si>
    <t>080-18-000003</t>
  </si>
  <si>
    <t>RENOVATION OF GANGMAN QUATRES IN F  BLOCK IN MURPHY TOWN WARD NO 080</t>
  </si>
  <si>
    <t>Somashekar Reddy S</t>
  </si>
  <si>
    <t>080-18-000004</t>
  </si>
  <si>
    <t>RENOVATION OF GANGMAN QUATRES IN  A B C AND G BLOCK IN  BALANCE  WORK IN MURPHY TOWN WARD</t>
  </si>
  <si>
    <t>S Somashekar Reddy</t>
  </si>
  <si>
    <t>080-17-000024</t>
  </si>
  <si>
    <t>Construction of Drain and Pipeline from A to F street, Jairajnagara in Ward No.80 Hoysalanagara</t>
  </si>
  <si>
    <t>T Giriraj</t>
  </si>
  <si>
    <t>080-17-000043</t>
  </si>
  <si>
    <t>Providing CC Camera at Garbage Block Spots in ward no 80</t>
  </si>
  <si>
    <t>Mathu Vengatraman</t>
  </si>
  <si>
    <t>July</t>
  </si>
  <si>
    <t>080-18-000048</t>
  </si>
  <si>
    <t>Storm water drain Maintenance works at Murphytown in ward no 80 Hoysalanagara</t>
  </si>
  <si>
    <t>P3297</t>
  </si>
  <si>
    <t>14th Finance Commission Grants - SWD Works</t>
  </si>
  <si>
    <t>080-17-000017</t>
  </si>
  <si>
    <t>Improvements to roads and drains for Muniswamappa layout in Ward No.80 Hoysalanagara</t>
  </si>
  <si>
    <t>GM Nandakumar</t>
  </si>
  <si>
    <t>ddo084</t>
  </si>
  <si>
    <t xml:space="preserve"> Assistant Executive Engineer C V Raman Nagar East Zone</t>
  </si>
  <si>
    <t>080-18-000046</t>
  </si>
  <si>
    <t>Maintenance of UGD works at Thippasandra Binnamangala in ward no 80 Hoysalanagara</t>
  </si>
  <si>
    <t>Chairman, BWSSB</t>
  </si>
  <si>
    <t>P3295</t>
  </si>
  <si>
    <t>14th Finance Commission Works - UGD Works</t>
  </si>
  <si>
    <t>080-17-000037</t>
  </si>
  <si>
    <t xml:space="preserve">Providing drinking water works in Ward No 80 in C.V.Raman Nagar Division </t>
  </si>
  <si>
    <t>Chairman BWSSB</t>
  </si>
  <si>
    <t>August</t>
  </si>
  <si>
    <t>080-16-000023</t>
  </si>
  <si>
    <t>Developmental works and improvements to Lakshmipura Hindu burial ground in Ward No 80.</t>
  </si>
  <si>
    <t>P0190</t>
  </si>
  <si>
    <t>Works sanctioned by Hon Mayor</t>
  </si>
  <si>
    <t>September</t>
  </si>
  <si>
    <t>080-18-000023</t>
  </si>
  <si>
    <t>Providing Street light Fittings, Timer Switches and Accessories to Jayarajnagara and Surrounding area in ward no 80</t>
  </si>
  <si>
    <t>M/s.KRIDL</t>
  </si>
  <si>
    <t>080-18-000022</t>
  </si>
  <si>
    <t>Providing Street light Fittings, Timer Switches and Accessories to Murphy Town and Surrounding area in ward no 80</t>
  </si>
  <si>
    <t>080-18-000013</t>
  </si>
  <si>
    <t xml:space="preserve">Providing M S grill and other development works next to indiranagar Club park ward no 80 Hoysalangara </t>
  </si>
  <si>
    <t>M/s KRIDL</t>
  </si>
  <si>
    <t>P3250</t>
  </si>
  <si>
    <t>Special Development works at ward Ward No.29 Rs.4 Cr, Ward 103,183,161,174,057,027 Rs.1 Cr each, Ward No.052,050,051,170,169,178 Each ward Rs.50.00 Lakhs, Bengaluru South Constituency Rs.2.00 Cr, Ward No 103,Rs.13.00 Cr, Ward No.171 Rs.20.00 Cr, Ward No.19 Rs.8 Cr. Ward No.104 Rs.5 Cr Each</t>
  </si>
  <si>
    <t>ddo075</t>
  </si>
  <si>
    <t xml:space="preserve"> Executive Engineer Project East Zone</t>
  </si>
  <si>
    <t>080-18-000008</t>
  </si>
  <si>
    <t>Providing Gym equipment and other works in Triangle park ward no 80 Hoysalanagara</t>
  </si>
  <si>
    <t xml:space="preserve">M/s KRIDL </t>
  </si>
  <si>
    <t>080-18-000012</t>
  </si>
  <si>
    <t xml:space="preserve">Development works in Park next to Indiranagara Club in ward no 80 Hoysalanagara </t>
  </si>
  <si>
    <t>080-18-000007</t>
  </si>
  <si>
    <t>Providing path way and other development works in Triangle park ward no 80 Hoysalanagara</t>
  </si>
  <si>
    <t>080-18-000009</t>
  </si>
  <si>
    <t>Providing grill Sr Citizen Shelter and other Development works in Triangle park ward no 80 Hoysalanagara</t>
  </si>
  <si>
    <t>080-16-000008</t>
  </si>
  <si>
    <t>PROVIDING OUTDOOR GYM EQUIPMENTS FOR ELDERS AND OTHER WORKS AT INDIRANAGAR CLUB PARK 10TH MAIN HAL 2ND STAGE IN WARD NO 80</t>
  </si>
  <si>
    <t>P0088</t>
  </si>
  <si>
    <t>Maintenance and Management of Parks on Contract</t>
  </si>
  <si>
    <t>October</t>
  </si>
  <si>
    <t>080-18-000039</t>
  </si>
  <si>
    <t>Providing and Laying SW Lines in New Binnamangala slum, Old Binnamangala slum, and Hutting colony in ward no 80</t>
  </si>
  <si>
    <t>P3336</t>
  </si>
  <si>
    <t>Special Development works at Ward No.63,84,86,112,144 ( 05 wards Rs.10.00 Cr. Each) and Ward no.60,80,113,122 ( 04 wards Rs.11.00 Cr. Each)</t>
  </si>
  <si>
    <t>080-18-000040</t>
  </si>
  <si>
    <t>Providing and Laying SW Lines in Murphy Town Jayanagara and Surroundings area in ward no 80 Hoysala Nagar (BWSSB)</t>
  </si>
  <si>
    <t>080-17-000036</t>
  </si>
  <si>
    <t>Development of Roads and Drains in Ward No 80 Hoysalanagar</t>
  </si>
  <si>
    <t>080-19-000028</t>
  </si>
  <si>
    <t>Providing Street lights to Lakshmipura burial ground in ward no 80</t>
  </si>
  <si>
    <t xml:space="preserve">M/s.Entire Enterprises </t>
  </si>
  <si>
    <t>P3290</t>
  </si>
  <si>
    <t>14th Finance Commission Works - Providing Street Lights and Maintenance</t>
  </si>
  <si>
    <t>November</t>
  </si>
  <si>
    <t>080-17-000020</t>
  </si>
  <si>
    <t>Improvements to roads and drains Near Police Station and 1st Main Indiranagara 1st Stage in Ward No.80 Hoysalanagara</t>
  </si>
  <si>
    <t>KN Srinivasa</t>
  </si>
  <si>
    <t>080-17-000021</t>
  </si>
  <si>
    <t>Improvements to roads and drains for 9th, 6th, 4th cross Indiranagara 2nd stage in Ward No.80 Hoysalanagara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</si>
</sst>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9"/>
  <sheetViews>
    <sheetView tabSelected="1" topLeftCell="A16" workbookViewId="0">
      <selection activeCell="A2" sqref="A2:XFD29"/>
    </sheetView>
  </sheetViews>
  <sheetFormatPr defaultRowHeight="14.5" x14ac:dyDescent="0.35"/>
  <cols>
    <col min="1" max="1" width="5" bestFit="1" customWidth="1"/>
    <col min="2" max="2" width="6.26953125" bestFit="1" customWidth="1"/>
    <col min="3" max="3" width="9.54296875" bestFit="1" customWidth="1"/>
    <col min="5" max="5" width="12.5429687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2840</v>
      </c>
      <c r="B2" s="6" t="s">
        <v>28</v>
      </c>
      <c r="C2" s="7">
        <v>43580</v>
      </c>
      <c r="D2" s="8">
        <v>80</v>
      </c>
      <c r="E2" s="9" t="s">
        <v>51</v>
      </c>
      <c r="F2" s="8" t="s">
        <v>52</v>
      </c>
      <c r="G2" s="9" t="s">
        <v>53</v>
      </c>
      <c r="H2" s="8" t="str">
        <f>"000055"</f>
        <v>000055</v>
      </c>
      <c r="I2" s="7">
        <v>42947</v>
      </c>
      <c r="J2" s="8" t="str">
        <f>"000058"</f>
        <v>000058</v>
      </c>
      <c r="K2" s="7">
        <v>43262</v>
      </c>
      <c r="L2" s="8" t="str">
        <f>"000058"</f>
        <v>000058</v>
      </c>
      <c r="M2" s="7">
        <v>43262</v>
      </c>
      <c r="N2" s="8">
        <v>17</v>
      </c>
      <c r="O2" s="8" t="str">
        <f>"000946"</f>
        <v>000946</v>
      </c>
      <c r="P2" s="7">
        <v>43579</v>
      </c>
      <c r="Q2" s="10">
        <v>2.2215500000000001</v>
      </c>
      <c r="R2" s="10">
        <v>0.13983999999999999</v>
      </c>
      <c r="S2" s="10">
        <v>2.0817100000000002</v>
      </c>
      <c r="T2" s="8">
        <v>27</v>
      </c>
      <c r="U2" s="7">
        <v>43580</v>
      </c>
      <c r="V2" s="8">
        <v>9901801661</v>
      </c>
      <c r="W2" s="9" t="s">
        <v>50</v>
      </c>
      <c r="X2" s="8" t="s">
        <v>38</v>
      </c>
      <c r="Y2" s="9" t="s">
        <v>39</v>
      </c>
      <c r="Z2" s="8" t="s">
        <v>40</v>
      </c>
      <c r="AA2" s="9" t="s">
        <v>41</v>
      </c>
      <c r="AB2" s="10">
        <f>Q2/100</f>
        <v>2.2215500000000003E-2</v>
      </c>
    </row>
    <row r="3" spans="1:28" s="4" customFormat="1" ht="13" x14ac:dyDescent="0.3">
      <c r="A3" s="5">
        <v>2841</v>
      </c>
      <c r="B3" s="6" t="s">
        <v>32</v>
      </c>
      <c r="C3" s="7">
        <v>43591</v>
      </c>
      <c r="D3" s="8">
        <v>80</v>
      </c>
      <c r="E3" s="9" t="s">
        <v>51</v>
      </c>
      <c r="F3" s="8" t="s">
        <v>70</v>
      </c>
      <c r="G3" s="9" t="s">
        <v>71</v>
      </c>
      <c r="H3" s="8" t="str">
        <f>"000004"</f>
        <v>000004</v>
      </c>
      <c r="I3" s="7">
        <v>42939</v>
      </c>
      <c r="J3" s="8" t="str">
        <f>"000002"</f>
        <v>000002</v>
      </c>
      <c r="K3" s="7">
        <v>42939</v>
      </c>
      <c r="L3" s="8" t="str">
        <f>"000006"</f>
        <v>000006</v>
      </c>
      <c r="M3" s="7">
        <v>42939</v>
      </c>
      <c r="N3" s="8">
        <v>17</v>
      </c>
      <c r="O3" s="8" t="str">
        <f>"001260"</f>
        <v>001260</v>
      </c>
      <c r="P3" s="7">
        <v>43587</v>
      </c>
      <c r="Q3" s="10">
        <v>18.219439999999999</v>
      </c>
      <c r="R3" s="10">
        <v>2.1994400000000001</v>
      </c>
      <c r="S3" s="10">
        <v>16.02</v>
      </c>
      <c r="T3" s="8">
        <v>37</v>
      </c>
      <c r="U3" s="7">
        <v>43591</v>
      </c>
      <c r="V3" s="8">
        <v>9480828222</v>
      </c>
      <c r="W3" s="9" t="s">
        <v>72</v>
      </c>
      <c r="X3" s="8" t="s">
        <v>30</v>
      </c>
      <c r="Y3" s="9" t="s">
        <v>31</v>
      </c>
      <c r="Z3" s="8" t="s">
        <v>56</v>
      </c>
      <c r="AA3" s="9" t="s">
        <v>57</v>
      </c>
      <c r="AB3" s="10">
        <f>Q3/100</f>
        <v>0.18219439999999998</v>
      </c>
    </row>
    <row r="4" spans="1:28" s="4" customFormat="1" ht="13" x14ac:dyDescent="0.3">
      <c r="A4" s="5">
        <v>2842</v>
      </c>
      <c r="B4" s="6" t="s">
        <v>32</v>
      </c>
      <c r="C4" s="7">
        <v>43598</v>
      </c>
      <c r="D4" s="8">
        <v>80</v>
      </c>
      <c r="E4" s="9" t="s">
        <v>51</v>
      </c>
      <c r="F4" s="8" t="s">
        <v>73</v>
      </c>
      <c r="G4" s="9" t="s">
        <v>74</v>
      </c>
      <c r="H4" s="8" t="str">
        <f>"000242"</f>
        <v>000242</v>
      </c>
      <c r="I4" s="7">
        <v>43530</v>
      </c>
      <c r="J4" s="8" t="str">
        <f>"000080"</f>
        <v>000080</v>
      </c>
      <c r="K4" s="7">
        <v>43554</v>
      </c>
      <c r="L4" s="8" t="str">
        <f>"000239"</f>
        <v>000239</v>
      </c>
      <c r="M4" s="7">
        <v>43554</v>
      </c>
      <c r="N4" s="8">
        <v>17</v>
      </c>
      <c r="O4" s="8" t="str">
        <f>"001416"</f>
        <v>001416</v>
      </c>
      <c r="P4" s="7">
        <v>43595</v>
      </c>
      <c r="Q4" s="10">
        <v>9.3607999999999993</v>
      </c>
      <c r="R4" s="10">
        <v>0.36374000000000001</v>
      </c>
      <c r="S4" s="10">
        <v>8.9970599999999994</v>
      </c>
      <c r="T4" s="8">
        <v>41</v>
      </c>
      <c r="U4" s="7">
        <v>43598</v>
      </c>
      <c r="V4" s="8">
        <v>123456789</v>
      </c>
      <c r="W4" s="9" t="s">
        <v>75</v>
      </c>
      <c r="X4" s="8" t="s">
        <v>36</v>
      </c>
      <c r="Y4" s="9" t="s">
        <v>37</v>
      </c>
      <c r="Z4" s="8" t="s">
        <v>56</v>
      </c>
      <c r="AA4" s="9" t="s">
        <v>57</v>
      </c>
      <c r="AB4" s="10">
        <f>Q4/100</f>
        <v>9.3607999999999997E-2</v>
      </c>
    </row>
    <row r="5" spans="1:28" s="4" customFormat="1" ht="13" x14ac:dyDescent="0.3">
      <c r="A5" s="5">
        <v>2843</v>
      </c>
      <c r="B5" s="6" t="s">
        <v>29</v>
      </c>
      <c r="C5" s="7">
        <v>43617</v>
      </c>
      <c r="D5" s="8">
        <v>80</v>
      </c>
      <c r="E5" s="9" t="s">
        <v>51</v>
      </c>
      <c r="F5" s="8" t="s">
        <v>54</v>
      </c>
      <c r="G5" s="9" t="s">
        <v>55</v>
      </c>
      <c r="H5" s="8" t="str">
        <f>"000137"</f>
        <v>000137</v>
      </c>
      <c r="I5" s="7">
        <v>43383</v>
      </c>
      <c r="J5" s="8" t="str">
        <f>"000007"</f>
        <v>000007</v>
      </c>
      <c r="K5" s="7">
        <v>43573</v>
      </c>
      <c r="L5" s="8" t="str">
        <f>"000008"</f>
        <v>000008</v>
      </c>
      <c r="M5" s="7">
        <v>43573</v>
      </c>
      <c r="N5" s="8">
        <v>18</v>
      </c>
      <c r="O5" s="8" t="str">
        <f>"002253"</f>
        <v>002253</v>
      </c>
      <c r="P5" s="7">
        <v>43614</v>
      </c>
      <c r="Q5" s="10">
        <v>4.9765499999999996</v>
      </c>
      <c r="R5" s="10">
        <v>0.57398000000000005</v>
      </c>
      <c r="S5" s="10">
        <v>4.4025699999999999</v>
      </c>
      <c r="T5" s="8">
        <v>69</v>
      </c>
      <c r="U5" s="7">
        <v>43617</v>
      </c>
      <c r="V5" s="8">
        <v>123456789</v>
      </c>
      <c r="W5" s="9" t="s">
        <v>35</v>
      </c>
      <c r="X5" s="8" t="s">
        <v>44</v>
      </c>
      <c r="Y5" s="9" t="s">
        <v>45</v>
      </c>
      <c r="Z5" s="8" t="s">
        <v>56</v>
      </c>
      <c r="AA5" s="9" t="s">
        <v>57</v>
      </c>
      <c r="AB5" s="10">
        <v>4.9765499999999997E-2</v>
      </c>
    </row>
    <row r="6" spans="1:28" s="4" customFormat="1" ht="13" x14ac:dyDescent="0.3">
      <c r="A6" s="5">
        <v>2844</v>
      </c>
      <c r="B6" s="6" t="s">
        <v>29</v>
      </c>
      <c r="C6" s="7">
        <v>43617</v>
      </c>
      <c r="D6" s="8">
        <v>80</v>
      </c>
      <c r="E6" s="9" t="s">
        <v>51</v>
      </c>
      <c r="F6" s="8" t="s">
        <v>58</v>
      </c>
      <c r="G6" s="9" t="s">
        <v>59</v>
      </c>
      <c r="H6" s="8" t="str">
        <f>"000140"</f>
        <v>000140</v>
      </c>
      <c r="I6" s="7">
        <v>43383</v>
      </c>
      <c r="J6" s="8" t="str">
        <f>"000005"</f>
        <v>000005</v>
      </c>
      <c r="K6" s="7">
        <v>43559</v>
      </c>
      <c r="L6" s="8" t="str">
        <f>"000004"</f>
        <v>000004</v>
      </c>
      <c r="M6" s="7">
        <v>43563</v>
      </c>
      <c r="N6" s="8">
        <v>18</v>
      </c>
      <c r="O6" s="8" t="str">
        <f>"002254"</f>
        <v>002254</v>
      </c>
      <c r="P6" s="7">
        <v>43614</v>
      </c>
      <c r="Q6" s="10">
        <v>14.987360000000001</v>
      </c>
      <c r="R6" s="10">
        <v>1.70722</v>
      </c>
      <c r="S6" s="10">
        <v>13.280139999999999</v>
      </c>
      <c r="T6" s="8">
        <v>69</v>
      </c>
      <c r="U6" s="7">
        <v>43617</v>
      </c>
      <c r="V6" s="8">
        <v>123456789</v>
      </c>
      <c r="W6" s="9" t="s">
        <v>35</v>
      </c>
      <c r="X6" s="8" t="s">
        <v>33</v>
      </c>
      <c r="Y6" s="9" t="s">
        <v>34</v>
      </c>
      <c r="Z6" s="8" t="s">
        <v>56</v>
      </c>
      <c r="AA6" s="9" t="s">
        <v>57</v>
      </c>
      <c r="AB6" s="10">
        <v>0.1498736</v>
      </c>
    </row>
    <row r="7" spans="1:28" s="4" customFormat="1" ht="13" x14ac:dyDescent="0.3">
      <c r="A7" s="5">
        <v>2845</v>
      </c>
      <c r="B7" s="6" t="s">
        <v>29</v>
      </c>
      <c r="C7" s="7">
        <v>43617</v>
      </c>
      <c r="D7" s="8">
        <v>80</v>
      </c>
      <c r="E7" s="9" t="s">
        <v>51</v>
      </c>
      <c r="F7" s="8" t="s">
        <v>60</v>
      </c>
      <c r="G7" s="9" t="s">
        <v>61</v>
      </c>
      <c r="H7" s="8" t="str">
        <f>"000165"</f>
        <v>000165</v>
      </c>
      <c r="I7" s="7">
        <v>43433</v>
      </c>
      <c r="J7" s="8" t="str">
        <f>"000002"</f>
        <v>000002</v>
      </c>
      <c r="K7" s="7">
        <v>43559</v>
      </c>
      <c r="L7" s="8" t="str">
        <f>"000002"</f>
        <v>000002</v>
      </c>
      <c r="M7" s="7">
        <v>43559</v>
      </c>
      <c r="N7" s="8">
        <v>18</v>
      </c>
      <c r="O7" s="8" t="str">
        <f>"002257"</f>
        <v>002257</v>
      </c>
      <c r="P7" s="7">
        <v>43614</v>
      </c>
      <c r="Q7" s="10">
        <v>14.437580000000001</v>
      </c>
      <c r="R7" s="10">
        <v>1.4272400000000001</v>
      </c>
      <c r="S7" s="10">
        <v>13.010339999999999</v>
      </c>
      <c r="T7" s="8">
        <v>69</v>
      </c>
      <c r="U7" s="7">
        <v>43617</v>
      </c>
      <c r="V7" s="8">
        <v>123456789</v>
      </c>
      <c r="W7" s="9" t="s">
        <v>35</v>
      </c>
      <c r="X7" s="8" t="s">
        <v>42</v>
      </c>
      <c r="Y7" s="9" t="s">
        <v>43</v>
      </c>
      <c r="Z7" s="8" t="s">
        <v>56</v>
      </c>
      <c r="AA7" s="9" t="s">
        <v>57</v>
      </c>
      <c r="AB7" s="10">
        <v>0.1443758</v>
      </c>
    </row>
    <row r="8" spans="1:28" s="4" customFormat="1" ht="13" x14ac:dyDescent="0.3">
      <c r="A8" s="5">
        <v>2846</v>
      </c>
      <c r="B8" s="6" t="s">
        <v>29</v>
      </c>
      <c r="C8" s="7">
        <v>43617</v>
      </c>
      <c r="D8" s="8">
        <v>80</v>
      </c>
      <c r="E8" s="9" t="s">
        <v>51</v>
      </c>
      <c r="F8" s="8" t="s">
        <v>62</v>
      </c>
      <c r="G8" s="9" t="s">
        <v>63</v>
      </c>
      <c r="H8" s="8" t="str">
        <f>"000141"</f>
        <v>000141</v>
      </c>
      <c r="I8" s="7">
        <v>43383</v>
      </c>
      <c r="J8" s="8" t="str">
        <f>"000004"</f>
        <v>000004</v>
      </c>
      <c r="K8" s="7">
        <v>43559</v>
      </c>
      <c r="L8" s="8" t="str">
        <f>"000009"</f>
        <v>000009</v>
      </c>
      <c r="M8" s="7">
        <v>43573</v>
      </c>
      <c r="N8" s="8">
        <v>18</v>
      </c>
      <c r="O8" s="8" t="str">
        <f>"002258"</f>
        <v>002258</v>
      </c>
      <c r="P8" s="7">
        <v>43614</v>
      </c>
      <c r="Q8" s="10">
        <v>19.960239999999999</v>
      </c>
      <c r="R8" s="10">
        <v>2.2404000000000002</v>
      </c>
      <c r="S8" s="10">
        <v>17.719840000000001</v>
      </c>
      <c r="T8" s="8">
        <v>69</v>
      </c>
      <c r="U8" s="7">
        <v>43617</v>
      </c>
      <c r="V8" s="8">
        <v>123456789</v>
      </c>
      <c r="W8" s="9" t="s">
        <v>35</v>
      </c>
      <c r="X8" s="8" t="s">
        <v>46</v>
      </c>
      <c r="Y8" s="9" t="s">
        <v>47</v>
      </c>
      <c r="Z8" s="8" t="s">
        <v>56</v>
      </c>
      <c r="AA8" s="9" t="s">
        <v>57</v>
      </c>
      <c r="AB8" s="10">
        <v>0.19960239999999999</v>
      </c>
    </row>
    <row r="9" spans="1:28" s="4" customFormat="1" ht="13" x14ac:dyDescent="0.3">
      <c r="A9" s="5">
        <v>2847</v>
      </c>
      <c r="B9" s="6" t="s">
        <v>29</v>
      </c>
      <c r="C9" s="7">
        <v>43622</v>
      </c>
      <c r="D9" s="8">
        <v>80</v>
      </c>
      <c r="E9" s="9" t="s">
        <v>51</v>
      </c>
      <c r="F9" s="8" t="s">
        <v>64</v>
      </c>
      <c r="G9" s="9" t="s">
        <v>65</v>
      </c>
      <c r="H9" s="8" t="str">
        <f>"000147"</f>
        <v>000147</v>
      </c>
      <c r="I9" s="7">
        <v>43402</v>
      </c>
      <c r="J9" s="8" t="str">
        <f>"000072"</f>
        <v>000072</v>
      </c>
      <c r="K9" s="7">
        <v>43542</v>
      </c>
      <c r="L9" s="8" t="str">
        <f>"000230"</f>
        <v>000230</v>
      </c>
      <c r="M9" s="7">
        <v>43542</v>
      </c>
      <c r="N9" s="8">
        <v>18</v>
      </c>
      <c r="O9" s="8" t="str">
        <f>"002317"</f>
        <v>002317</v>
      </c>
      <c r="P9" s="7">
        <v>43615</v>
      </c>
      <c r="Q9" s="10">
        <v>38.460360000000001</v>
      </c>
      <c r="R9" s="10">
        <v>1.7313400000000001</v>
      </c>
      <c r="S9" s="10">
        <v>36.729019999999998</v>
      </c>
      <c r="T9" s="8">
        <v>70</v>
      </c>
      <c r="U9" s="7">
        <v>43622</v>
      </c>
      <c r="V9" s="8">
        <v>123456789</v>
      </c>
      <c r="W9" s="9" t="s">
        <v>66</v>
      </c>
      <c r="X9" s="8" t="s">
        <v>48</v>
      </c>
      <c r="Y9" s="9" t="s">
        <v>49</v>
      </c>
      <c r="Z9" s="8" t="s">
        <v>56</v>
      </c>
      <c r="AA9" s="9" t="s">
        <v>57</v>
      </c>
      <c r="AB9" s="10">
        <v>0.38460359999999999</v>
      </c>
    </row>
    <row r="10" spans="1:28" s="4" customFormat="1" ht="13" x14ac:dyDescent="0.3">
      <c r="A10" s="5">
        <v>2848</v>
      </c>
      <c r="B10" s="6" t="s">
        <v>29</v>
      </c>
      <c r="C10" s="7">
        <v>43622</v>
      </c>
      <c r="D10" s="8">
        <v>80</v>
      </c>
      <c r="E10" s="9" t="s">
        <v>51</v>
      </c>
      <c r="F10" s="8" t="s">
        <v>67</v>
      </c>
      <c r="G10" s="9" t="s">
        <v>68</v>
      </c>
      <c r="H10" s="8" t="str">
        <f>"000148"</f>
        <v>000148</v>
      </c>
      <c r="I10" s="7">
        <v>43402</v>
      </c>
      <c r="J10" s="8" t="str">
        <f>"000071"</f>
        <v>000071</v>
      </c>
      <c r="K10" s="7">
        <v>43542</v>
      </c>
      <c r="L10" s="8" t="str">
        <f>"000229"</f>
        <v>000229</v>
      </c>
      <c r="M10" s="7">
        <v>43542</v>
      </c>
      <c r="N10" s="8">
        <v>18</v>
      </c>
      <c r="O10" s="8" t="str">
        <f>"002318"</f>
        <v>002318</v>
      </c>
      <c r="P10" s="7">
        <v>43615</v>
      </c>
      <c r="Q10" s="10">
        <v>47.805799999999998</v>
      </c>
      <c r="R10" s="10">
        <v>2.1719400000000002</v>
      </c>
      <c r="S10" s="10">
        <v>45.633859999999999</v>
      </c>
      <c r="T10" s="8">
        <v>70</v>
      </c>
      <c r="U10" s="7">
        <v>43622</v>
      </c>
      <c r="V10" s="8">
        <v>123456789</v>
      </c>
      <c r="W10" s="9" t="s">
        <v>69</v>
      </c>
      <c r="X10" s="8" t="s">
        <v>48</v>
      </c>
      <c r="Y10" s="9" t="s">
        <v>49</v>
      </c>
      <c r="Z10" s="8" t="s">
        <v>56</v>
      </c>
      <c r="AA10" s="9" t="s">
        <v>57</v>
      </c>
      <c r="AB10" s="10">
        <v>0.47805799999999998</v>
      </c>
    </row>
    <row r="11" spans="1:28" s="4" customFormat="1" ht="13" x14ac:dyDescent="0.3">
      <c r="A11" s="5">
        <v>2849</v>
      </c>
      <c r="B11" s="6" t="s">
        <v>76</v>
      </c>
      <c r="C11" s="7">
        <v>43650</v>
      </c>
      <c r="D11" s="8">
        <v>80</v>
      </c>
      <c r="E11" s="9" t="s">
        <v>51</v>
      </c>
      <c r="F11" s="8" t="s">
        <v>77</v>
      </c>
      <c r="G11" s="11" t="s">
        <v>78</v>
      </c>
      <c r="H11" s="8" t="str">
        <f>"000139"</f>
        <v>000139</v>
      </c>
      <c r="I11" s="7">
        <v>43383</v>
      </c>
      <c r="J11" s="8" t="str">
        <f>"000003"</f>
        <v>000003</v>
      </c>
      <c r="K11" s="7">
        <v>43559</v>
      </c>
      <c r="L11" s="8" t="str">
        <f>"000057"</f>
        <v>000057</v>
      </c>
      <c r="M11" s="7">
        <v>43622</v>
      </c>
      <c r="N11" s="8">
        <v>18</v>
      </c>
      <c r="O11" s="8" t="str">
        <f>"003254"</f>
        <v>003254</v>
      </c>
      <c r="P11" s="7">
        <v>43645</v>
      </c>
      <c r="Q11" s="12">
        <v>9.9889299999999999</v>
      </c>
      <c r="R11" s="12">
        <v>1.13697</v>
      </c>
      <c r="S11" s="12">
        <v>8.8519600000000001</v>
      </c>
      <c r="T11" s="8">
        <v>106</v>
      </c>
      <c r="U11" s="7">
        <v>43650</v>
      </c>
      <c r="V11" s="8">
        <v>123456789</v>
      </c>
      <c r="W11" s="11" t="s">
        <v>35</v>
      </c>
      <c r="X11" s="8" t="s">
        <v>79</v>
      </c>
      <c r="Y11" s="11" t="s">
        <v>80</v>
      </c>
      <c r="Z11" s="8" t="s">
        <v>56</v>
      </c>
      <c r="AA11" s="11" t="s">
        <v>57</v>
      </c>
      <c r="AB11" s="12">
        <f t="shared" ref="AB11:AB23" si="0">Q11/100</f>
        <v>9.98893E-2</v>
      </c>
    </row>
    <row r="12" spans="1:28" s="4" customFormat="1" ht="13" x14ac:dyDescent="0.3">
      <c r="A12" s="5">
        <v>2850</v>
      </c>
      <c r="B12" s="6" t="s">
        <v>76</v>
      </c>
      <c r="C12" s="7">
        <v>43669</v>
      </c>
      <c r="D12" s="8">
        <v>80</v>
      </c>
      <c r="E12" s="9" t="s">
        <v>51</v>
      </c>
      <c r="F12" s="8" t="s">
        <v>81</v>
      </c>
      <c r="G12" s="11" t="s">
        <v>82</v>
      </c>
      <c r="H12" s="8" t="str">
        <f>"000027"</f>
        <v>000027</v>
      </c>
      <c r="I12" s="7">
        <v>42898</v>
      </c>
      <c r="J12" s="8" t="str">
        <f>"000044"</f>
        <v>000044</v>
      </c>
      <c r="K12" s="7">
        <v>43137</v>
      </c>
      <c r="L12" s="8" t="str">
        <f>"000055"</f>
        <v>000055</v>
      </c>
      <c r="M12" s="7">
        <v>43137</v>
      </c>
      <c r="N12" s="8">
        <v>17</v>
      </c>
      <c r="O12" s="8" t="str">
        <f>"003552"</f>
        <v>003552</v>
      </c>
      <c r="P12" s="7">
        <v>43663</v>
      </c>
      <c r="Q12" s="12">
        <v>17.409099999999999</v>
      </c>
      <c r="R12" s="12">
        <v>0.88990000000000002</v>
      </c>
      <c r="S12" s="12">
        <v>16.519200000000001</v>
      </c>
      <c r="T12" s="8">
        <v>122</v>
      </c>
      <c r="U12" s="7">
        <v>43669</v>
      </c>
      <c r="V12" s="8">
        <v>123456789</v>
      </c>
      <c r="W12" s="11" t="s">
        <v>83</v>
      </c>
      <c r="X12" s="8" t="s">
        <v>30</v>
      </c>
      <c r="Y12" s="11" t="s">
        <v>31</v>
      </c>
      <c r="Z12" s="8" t="s">
        <v>84</v>
      </c>
      <c r="AA12" s="11" t="s">
        <v>85</v>
      </c>
      <c r="AB12" s="12">
        <f t="shared" si="0"/>
        <v>0.174091</v>
      </c>
    </row>
    <row r="13" spans="1:28" s="4" customFormat="1" ht="13" x14ac:dyDescent="0.3">
      <c r="A13" s="5">
        <v>2851</v>
      </c>
      <c r="B13" s="6" t="s">
        <v>76</v>
      </c>
      <c r="C13" s="7">
        <v>43672</v>
      </c>
      <c r="D13" s="8">
        <v>80</v>
      </c>
      <c r="E13" s="9" t="s">
        <v>51</v>
      </c>
      <c r="F13" s="8" t="s">
        <v>86</v>
      </c>
      <c r="G13" s="11" t="s">
        <v>87</v>
      </c>
      <c r="H13" s="8" t="str">
        <f>"000199"</f>
        <v>000199</v>
      </c>
      <c r="I13" s="7">
        <v>43475</v>
      </c>
      <c r="J13" s="8" t="str">
        <f>"000058"</f>
        <v>000058</v>
      </c>
      <c r="K13" s="7">
        <v>43475</v>
      </c>
      <c r="L13" s="8" t="str">
        <f>"000194"</f>
        <v>000194</v>
      </c>
      <c r="M13" s="7">
        <v>43475</v>
      </c>
      <c r="N13" s="8">
        <v>18</v>
      </c>
      <c r="O13" s="8" t="str">
        <f>"003949"</f>
        <v>003949</v>
      </c>
      <c r="P13" s="7">
        <v>43670</v>
      </c>
      <c r="Q13" s="12">
        <v>15</v>
      </c>
      <c r="R13" s="12">
        <v>0</v>
      </c>
      <c r="S13" s="12">
        <v>15</v>
      </c>
      <c r="T13" s="8">
        <v>128</v>
      </c>
      <c r="U13" s="7">
        <v>43672</v>
      </c>
      <c r="V13" s="8">
        <v>8022945104</v>
      </c>
      <c r="W13" s="11" t="s">
        <v>88</v>
      </c>
      <c r="X13" s="8" t="s">
        <v>89</v>
      </c>
      <c r="Y13" s="11" t="s">
        <v>90</v>
      </c>
      <c r="Z13" s="8" t="s">
        <v>56</v>
      </c>
      <c r="AA13" s="11" t="s">
        <v>57</v>
      </c>
      <c r="AB13" s="12">
        <f t="shared" si="0"/>
        <v>0.15</v>
      </c>
    </row>
    <row r="14" spans="1:28" s="4" customFormat="1" ht="13" x14ac:dyDescent="0.3">
      <c r="A14" s="5">
        <v>2852</v>
      </c>
      <c r="B14" s="6" t="s">
        <v>76</v>
      </c>
      <c r="C14" s="7">
        <v>43672</v>
      </c>
      <c r="D14" s="8">
        <v>80</v>
      </c>
      <c r="E14" s="9" t="s">
        <v>51</v>
      </c>
      <c r="F14" s="8" t="s">
        <v>91</v>
      </c>
      <c r="G14" s="11" t="s">
        <v>92</v>
      </c>
      <c r="H14" s="8" t="str">
        <f>"000197"</f>
        <v>000197</v>
      </c>
      <c r="I14" s="7">
        <v>43474</v>
      </c>
      <c r="J14" s="8" t="str">
        <f>"000060"</f>
        <v>000060</v>
      </c>
      <c r="K14" s="7">
        <v>43475</v>
      </c>
      <c r="L14" s="8" t="str">
        <f>"000196"</f>
        <v>000196</v>
      </c>
      <c r="M14" s="7">
        <v>43475</v>
      </c>
      <c r="N14" s="8">
        <v>17</v>
      </c>
      <c r="O14" s="8" t="str">
        <f>"003950"</f>
        <v>003950</v>
      </c>
      <c r="P14" s="7">
        <v>43670</v>
      </c>
      <c r="Q14" s="12">
        <v>13</v>
      </c>
      <c r="R14" s="12">
        <v>0</v>
      </c>
      <c r="S14" s="12">
        <v>13</v>
      </c>
      <c r="T14" s="8">
        <v>128</v>
      </c>
      <c r="U14" s="7">
        <v>43672</v>
      </c>
      <c r="V14" s="8">
        <v>8022945100</v>
      </c>
      <c r="W14" s="11" t="s">
        <v>93</v>
      </c>
      <c r="X14" s="8" t="s">
        <v>36</v>
      </c>
      <c r="Y14" s="11" t="s">
        <v>37</v>
      </c>
      <c r="Z14" s="8" t="s">
        <v>56</v>
      </c>
      <c r="AA14" s="11" t="s">
        <v>57</v>
      </c>
      <c r="AB14" s="12">
        <f t="shared" si="0"/>
        <v>0.13</v>
      </c>
    </row>
    <row r="15" spans="1:28" s="4" customFormat="1" ht="13" x14ac:dyDescent="0.3">
      <c r="A15" s="5">
        <v>2853</v>
      </c>
      <c r="B15" s="6" t="s">
        <v>94</v>
      </c>
      <c r="C15" s="7">
        <v>43705</v>
      </c>
      <c r="D15" s="8">
        <v>80</v>
      </c>
      <c r="E15" s="9" t="s">
        <v>51</v>
      </c>
      <c r="F15" s="8" t="s">
        <v>95</v>
      </c>
      <c r="G15" s="11" t="s">
        <v>96</v>
      </c>
      <c r="H15" s="8" t="str">
        <f>"000158"</f>
        <v>000158</v>
      </c>
      <c r="I15" s="7">
        <v>43326</v>
      </c>
      <c r="J15" s="8" t="str">
        <f>"000038"</f>
        <v>000038</v>
      </c>
      <c r="K15" s="7">
        <v>43326</v>
      </c>
      <c r="L15" s="8" t="str">
        <f>"000092"</f>
        <v>000092</v>
      </c>
      <c r="M15" s="7">
        <v>43326</v>
      </c>
      <c r="N15" s="8">
        <v>16</v>
      </c>
      <c r="O15" s="8" t="str">
        <f>"004705"</f>
        <v>004705</v>
      </c>
      <c r="P15" s="7">
        <v>43698</v>
      </c>
      <c r="Q15" s="12">
        <v>98.863150000000005</v>
      </c>
      <c r="R15" s="12">
        <v>10.898709999999999</v>
      </c>
      <c r="S15" s="12">
        <v>87.964439999999996</v>
      </c>
      <c r="T15" s="8">
        <v>171</v>
      </c>
      <c r="U15" s="7">
        <v>43705</v>
      </c>
      <c r="V15" s="8">
        <v>123456789</v>
      </c>
      <c r="W15" s="11" t="s">
        <v>35</v>
      </c>
      <c r="X15" s="8" t="s">
        <v>97</v>
      </c>
      <c r="Y15" s="11" t="s">
        <v>98</v>
      </c>
      <c r="Z15" s="8" t="s">
        <v>56</v>
      </c>
      <c r="AA15" s="11" t="s">
        <v>57</v>
      </c>
      <c r="AB15" s="12">
        <f t="shared" si="0"/>
        <v>0.9886315</v>
      </c>
    </row>
    <row r="16" spans="1:28" s="4" customFormat="1" ht="13" x14ac:dyDescent="0.3">
      <c r="A16" s="5">
        <v>2854</v>
      </c>
      <c r="B16" s="6" t="s">
        <v>99</v>
      </c>
      <c r="C16" s="7">
        <v>43731</v>
      </c>
      <c r="D16" s="8">
        <v>80</v>
      </c>
      <c r="E16" s="9" t="s">
        <v>51</v>
      </c>
      <c r="F16" s="8" t="s">
        <v>100</v>
      </c>
      <c r="G16" s="11" t="s">
        <v>101</v>
      </c>
      <c r="H16" s="8" t="str">
        <f>"000166"</f>
        <v>000166</v>
      </c>
      <c r="I16" s="7">
        <v>43242</v>
      </c>
      <c r="J16" s="8" t="str">
        <f>"000049"</f>
        <v>000049</v>
      </c>
      <c r="K16" s="7">
        <v>43250</v>
      </c>
      <c r="L16" s="8" t="str">
        <f>"000049"</f>
        <v>000049</v>
      </c>
      <c r="M16" s="7">
        <v>43250</v>
      </c>
      <c r="N16" s="8">
        <v>18</v>
      </c>
      <c r="O16" s="8" t="str">
        <f>"005196"</f>
        <v>005196</v>
      </c>
      <c r="P16" s="7">
        <v>43727</v>
      </c>
      <c r="Q16" s="12">
        <v>49.9238</v>
      </c>
      <c r="R16" s="12">
        <v>6.2957799999999997</v>
      </c>
      <c r="S16" s="12">
        <v>43.628019999999999</v>
      </c>
      <c r="T16" s="8">
        <v>197</v>
      </c>
      <c r="U16" s="7">
        <v>43731</v>
      </c>
      <c r="V16" s="8">
        <v>9945525730</v>
      </c>
      <c r="W16" s="11" t="s">
        <v>102</v>
      </c>
      <c r="X16" s="8" t="s">
        <v>97</v>
      </c>
      <c r="Y16" s="11" t="s">
        <v>98</v>
      </c>
      <c r="Z16" s="8" t="s">
        <v>40</v>
      </c>
      <c r="AA16" s="11" t="s">
        <v>41</v>
      </c>
      <c r="AB16" s="12">
        <f t="shared" si="0"/>
        <v>0.49923800000000002</v>
      </c>
    </row>
    <row r="17" spans="1:28" s="4" customFormat="1" ht="13" x14ac:dyDescent="0.3">
      <c r="A17" s="5">
        <v>2855</v>
      </c>
      <c r="B17" s="6" t="s">
        <v>99</v>
      </c>
      <c r="C17" s="7">
        <v>43731</v>
      </c>
      <c r="D17" s="8">
        <v>80</v>
      </c>
      <c r="E17" s="9" t="s">
        <v>51</v>
      </c>
      <c r="F17" s="8" t="s">
        <v>103</v>
      </c>
      <c r="G17" s="11" t="s">
        <v>104</v>
      </c>
      <c r="H17" s="8" t="str">
        <f>"000167"</f>
        <v>000167</v>
      </c>
      <c r="I17" s="7">
        <v>43243</v>
      </c>
      <c r="J17" s="8" t="str">
        <f>"000050"</f>
        <v>000050</v>
      </c>
      <c r="K17" s="7">
        <v>43250</v>
      </c>
      <c r="L17" s="8" t="str">
        <f>"000050"</f>
        <v>000050</v>
      </c>
      <c r="M17" s="7">
        <v>43250</v>
      </c>
      <c r="N17" s="8">
        <v>18</v>
      </c>
      <c r="O17" s="8" t="str">
        <f>"005197"</f>
        <v>005197</v>
      </c>
      <c r="P17" s="7">
        <v>43727</v>
      </c>
      <c r="Q17" s="12">
        <v>49.923850000000002</v>
      </c>
      <c r="R17" s="12">
        <v>6.2953799999999998</v>
      </c>
      <c r="S17" s="12">
        <v>43.62847</v>
      </c>
      <c r="T17" s="8">
        <v>197</v>
      </c>
      <c r="U17" s="7">
        <v>43731</v>
      </c>
      <c r="V17" s="8">
        <v>9945525730</v>
      </c>
      <c r="W17" s="11" t="s">
        <v>102</v>
      </c>
      <c r="X17" s="8" t="s">
        <v>97</v>
      </c>
      <c r="Y17" s="11" t="s">
        <v>98</v>
      </c>
      <c r="Z17" s="8" t="s">
        <v>40</v>
      </c>
      <c r="AA17" s="11" t="s">
        <v>41</v>
      </c>
      <c r="AB17" s="12">
        <f t="shared" si="0"/>
        <v>0.49923850000000003</v>
      </c>
    </row>
    <row r="18" spans="1:28" s="4" customFormat="1" ht="13" x14ac:dyDescent="0.3">
      <c r="A18" s="5">
        <v>2856</v>
      </c>
      <c r="B18" s="6" t="s">
        <v>99</v>
      </c>
      <c r="C18" s="7">
        <v>43732</v>
      </c>
      <c r="D18" s="8">
        <v>80</v>
      </c>
      <c r="E18" s="9" t="s">
        <v>51</v>
      </c>
      <c r="F18" s="8" t="s">
        <v>105</v>
      </c>
      <c r="G18" s="11" t="s">
        <v>106</v>
      </c>
      <c r="H18" s="8" t="str">
        <f>"000034"</f>
        <v>000034</v>
      </c>
      <c r="I18" s="7">
        <v>43176</v>
      </c>
      <c r="J18" s="8" t="str">
        <f>"000025"</f>
        <v>000025</v>
      </c>
      <c r="K18" s="7">
        <v>43190</v>
      </c>
      <c r="L18" s="8" t="str">
        <f>"000002"</f>
        <v>000002</v>
      </c>
      <c r="M18" s="7">
        <v>43215</v>
      </c>
      <c r="N18" s="8">
        <v>18</v>
      </c>
      <c r="O18" s="8" t="str">
        <f>"005353"</f>
        <v>005353</v>
      </c>
      <c r="P18" s="7">
        <v>43729</v>
      </c>
      <c r="Q18" s="12">
        <v>39.881999999999998</v>
      </c>
      <c r="R18" s="12">
        <v>4.157</v>
      </c>
      <c r="S18" s="12">
        <v>35.725000000000001</v>
      </c>
      <c r="T18" s="8">
        <v>199</v>
      </c>
      <c r="U18" s="7">
        <v>43732</v>
      </c>
      <c r="V18" s="8">
        <v>8022975815</v>
      </c>
      <c r="W18" s="11" t="s">
        <v>107</v>
      </c>
      <c r="X18" s="8" t="s">
        <v>108</v>
      </c>
      <c r="Y18" s="11" t="s">
        <v>109</v>
      </c>
      <c r="Z18" s="8" t="s">
        <v>110</v>
      </c>
      <c r="AA18" s="11" t="s">
        <v>111</v>
      </c>
      <c r="AB18" s="12">
        <f t="shared" si="0"/>
        <v>0.39881999999999995</v>
      </c>
    </row>
    <row r="19" spans="1:28" s="4" customFormat="1" ht="13" x14ac:dyDescent="0.3">
      <c r="A19" s="5">
        <v>2857</v>
      </c>
      <c r="B19" s="6" t="s">
        <v>99</v>
      </c>
      <c r="C19" s="7">
        <v>43732</v>
      </c>
      <c r="D19" s="8">
        <v>80</v>
      </c>
      <c r="E19" s="9" t="s">
        <v>51</v>
      </c>
      <c r="F19" s="8" t="s">
        <v>112</v>
      </c>
      <c r="G19" s="11" t="s">
        <v>113</v>
      </c>
      <c r="H19" s="8" t="str">
        <f>"000047"</f>
        <v>000047</v>
      </c>
      <c r="I19" s="7">
        <v>43182</v>
      </c>
      <c r="J19" s="8" t="str">
        <f>"000027"</f>
        <v>000027</v>
      </c>
      <c r="K19" s="7">
        <v>43190</v>
      </c>
      <c r="L19" s="8" t="str">
        <f>"000003"</f>
        <v>000003</v>
      </c>
      <c r="M19" s="7">
        <v>43215</v>
      </c>
      <c r="N19" s="8">
        <v>18</v>
      </c>
      <c r="O19" s="8" t="str">
        <f>"005354"</f>
        <v>005354</v>
      </c>
      <c r="P19" s="7">
        <v>43729</v>
      </c>
      <c r="Q19" s="12">
        <v>19.9894</v>
      </c>
      <c r="R19" s="12">
        <v>2.1480000000000001</v>
      </c>
      <c r="S19" s="12">
        <v>17.8414</v>
      </c>
      <c r="T19" s="8">
        <v>199</v>
      </c>
      <c r="U19" s="7">
        <v>43732</v>
      </c>
      <c r="V19" s="8">
        <v>8022975815</v>
      </c>
      <c r="W19" s="11" t="s">
        <v>114</v>
      </c>
      <c r="X19" s="8" t="s">
        <v>108</v>
      </c>
      <c r="Y19" s="11" t="s">
        <v>109</v>
      </c>
      <c r="Z19" s="8" t="s">
        <v>110</v>
      </c>
      <c r="AA19" s="11" t="s">
        <v>111</v>
      </c>
      <c r="AB19" s="12">
        <f t="shared" si="0"/>
        <v>0.19989399999999999</v>
      </c>
    </row>
    <row r="20" spans="1:28" s="4" customFormat="1" ht="13" x14ac:dyDescent="0.3">
      <c r="A20" s="5">
        <v>2858</v>
      </c>
      <c r="B20" s="6" t="s">
        <v>99</v>
      </c>
      <c r="C20" s="7">
        <v>43732</v>
      </c>
      <c r="D20" s="8">
        <v>80</v>
      </c>
      <c r="E20" s="9" t="s">
        <v>51</v>
      </c>
      <c r="F20" s="8" t="s">
        <v>115</v>
      </c>
      <c r="G20" s="11" t="s">
        <v>116</v>
      </c>
      <c r="H20" s="8" t="str">
        <f>"000032"</f>
        <v>000032</v>
      </c>
      <c r="I20" s="7">
        <v>43176</v>
      </c>
      <c r="J20" s="8" t="str">
        <f>"000026"</f>
        <v>000026</v>
      </c>
      <c r="K20" s="7">
        <v>43190</v>
      </c>
      <c r="L20" s="8" t="str">
        <f>"000004"</f>
        <v>000004</v>
      </c>
      <c r="M20" s="7">
        <v>43215</v>
      </c>
      <c r="N20" s="8">
        <v>18</v>
      </c>
      <c r="O20" s="8" t="str">
        <f>"005355"</f>
        <v>005355</v>
      </c>
      <c r="P20" s="7">
        <v>43729</v>
      </c>
      <c r="Q20" s="12">
        <v>39.987549999999999</v>
      </c>
      <c r="R20" s="12">
        <v>4.17685</v>
      </c>
      <c r="S20" s="12">
        <v>35.810699999999997</v>
      </c>
      <c r="T20" s="8">
        <v>199</v>
      </c>
      <c r="U20" s="7">
        <v>43732</v>
      </c>
      <c r="V20" s="8">
        <v>8022975815</v>
      </c>
      <c r="W20" s="11" t="s">
        <v>114</v>
      </c>
      <c r="X20" s="8" t="s">
        <v>108</v>
      </c>
      <c r="Y20" s="11" t="s">
        <v>109</v>
      </c>
      <c r="Z20" s="8" t="s">
        <v>110</v>
      </c>
      <c r="AA20" s="11" t="s">
        <v>111</v>
      </c>
      <c r="AB20" s="12">
        <f t="shared" si="0"/>
        <v>0.39987549999999999</v>
      </c>
    </row>
    <row r="21" spans="1:28" s="4" customFormat="1" ht="13" x14ac:dyDescent="0.3">
      <c r="A21" s="5">
        <v>2859</v>
      </c>
      <c r="B21" s="6" t="s">
        <v>99</v>
      </c>
      <c r="C21" s="7">
        <v>43732</v>
      </c>
      <c r="D21" s="8">
        <v>80</v>
      </c>
      <c r="E21" s="9" t="s">
        <v>51</v>
      </c>
      <c r="F21" s="8" t="s">
        <v>117</v>
      </c>
      <c r="G21" s="11" t="s">
        <v>118</v>
      </c>
      <c r="H21" s="8" t="str">
        <f>"000033"</f>
        <v>000033</v>
      </c>
      <c r="I21" s="7">
        <v>43176</v>
      </c>
      <c r="J21" s="8" t="str">
        <f>"000028"</f>
        <v>000028</v>
      </c>
      <c r="K21" s="7">
        <v>43190</v>
      </c>
      <c r="L21" s="8" t="str">
        <f>"000005"</f>
        <v>000005</v>
      </c>
      <c r="M21" s="7">
        <v>43215</v>
      </c>
      <c r="N21" s="8">
        <v>18</v>
      </c>
      <c r="O21" s="8" t="str">
        <f>"005356"</f>
        <v>005356</v>
      </c>
      <c r="P21" s="7">
        <v>43729</v>
      </c>
      <c r="Q21" s="12">
        <v>49.990499999999997</v>
      </c>
      <c r="R21" s="12">
        <v>5.1782500000000002</v>
      </c>
      <c r="S21" s="12">
        <v>44.812249999999999</v>
      </c>
      <c r="T21" s="8">
        <v>199</v>
      </c>
      <c r="U21" s="7">
        <v>43732</v>
      </c>
      <c r="V21" s="8">
        <v>8022975815</v>
      </c>
      <c r="W21" s="11" t="s">
        <v>114</v>
      </c>
      <c r="X21" s="8" t="s">
        <v>108</v>
      </c>
      <c r="Y21" s="11" t="s">
        <v>109</v>
      </c>
      <c r="Z21" s="8" t="s">
        <v>110</v>
      </c>
      <c r="AA21" s="11" t="s">
        <v>111</v>
      </c>
      <c r="AB21" s="12">
        <f t="shared" si="0"/>
        <v>0.49990499999999999</v>
      </c>
    </row>
    <row r="22" spans="1:28" s="4" customFormat="1" ht="13" x14ac:dyDescent="0.3">
      <c r="A22" s="5">
        <v>2860</v>
      </c>
      <c r="B22" s="6" t="s">
        <v>99</v>
      </c>
      <c r="C22" s="7">
        <v>43732</v>
      </c>
      <c r="D22" s="8">
        <v>80</v>
      </c>
      <c r="E22" s="9" t="s">
        <v>51</v>
      </c>
      <c r="F22" s="8" t="s">
        <v>119</v>
      </c>
      <c r="G22" s="11" t="s">
        <v>120</v>
      </c>
      <c r="H22" s="8" t="str">
        <f>"000048"</f>
        <v>000048</v>
      </c>
      <c r="I22" s="7">
        <v>43182</v>
      </c>
      <c r="J22" s="8" t="str">
        <f>"000029"</f>
        <v>000029</v>
      </c>
      <c r="K22" s="7">
        <v>43190</v>
      </c>
      <c r="L22" s="8" t="str">
        <f>"000006"</f>
        <v>000006</v>
      </c>
      <c r="M22" s="7">
        <v>43215</v>
      </c>
      <c r="N22" s="8">
        <v>18</v>
      </c>
      <c r="O22" s="8" t="str">
        <f>"005357"</f>
        <v>005357</v>
      </c>
      <c r="P22" s="7">
        <v>43729</v>
      </c>
      <c r="Q22" s="12">
        <v>29.983540000000001</v>
      </c>
      <c r="R22" s="12">
        <v>3.12825</v>
      </c>
      <c r="S22" s="12">
        <v>26.85529</v>
      </c>
      <c r="T22" s="8">
        <v>199</v>
      </c>
      <c r="U22" s="7">
        <v>43732</v>
      </c>
      <c r="V22" s="8">
        <v>8022975815</v>
      </c>
      <c r="W22" s="11" t="s">
        <v>114</v>
      </c>
      <c r="X22" s="8" t="s">
        <v>108</v>
      </c>
      <c r="Y22" s="11" t="s">
        <v>109</v>
      </c>
      <c r="Z22" s="8" t="s">
        <v>110</v>
      </c>
      <c r="AA22" s="11" t="s">
        <v>111</v>
      </c>
      <c r="AB22" s="12">
        <f t="shared" si="0"/>
        <v>0.29983540000000003</v>
      </c>
    </row>
    <row r="23" spans="1:28" s="4" customFormat="1" ht="13" x14ac:dyDescent="0.3">
      <c r="A23" s="5">
        <v>2861</v>
      </c>
      <c r="B23" s="6" t="s">
        <v>99</v>
      </c>
      <c r="C23" s="7">
        <v>43732</v>
      </c>
      <c r="D23" s="8">
        <v>80</v>
      </c>
      <c r="E23" s="9" t="s">
        <v>51</v>
      </c>
      <c r="F23" s="8" t="s">
        <v>121</v>
      </c>
      <c r="G23" s="11" t="s">
        <v>122</v>
      </c>
      <c r="H23" s="8" t="str">
        <f>"000027"</f>
        <v>000027</v>
      </c>
      <c r="I23" s="7">
        <v>43155</v>
      </c>
      <c r="J23" s="8" t="str">
        <f>"000024"</f>
        <v>000024</v>
      </c>
      <c r="K23" s="7">
        <v>43190</v>
      </c>
      <c r="L23" s="8" t="str">
        <f>"000007"</f>
        <v>000007</v>
      </c>
      <c r="M23" s="7">
        <v>43215</v>
      </c>
      <c r="N23" s="8">
        <v>16</v>
      </c>
      <c r="O23" s="8" t="str">
        <f>"005358"</f>
        <v>005358</v>
      </c>
      <c r="P23" s="7">
        <v>43729</v>
      </c>
      <c r="Q23" s="12">
        <v>19.805599999999998</v>
      </c>
      <c r="R23" s="12">
        <v>2.1295000000000002</v>
      </c>
      <c r="S23" s="12">
        <v>17.676100000000002</v>
      </c>
      <c r="T23" s="8">
        <v>199</v>
      </c>
      <c r="U23" s="7">
        <v>43732</v>
      </c>
      <c r="V23" s="8">
        <v>8022975815</v>
      </c>
      <c r="W23" s="11" t="s">
        <v>107</v>
      </c>
      <c r="X23" s="8" t="s">
        <v>123</v>
      </c>
      <c r="Y23" s="11" t="s">
        <v>124</v>
      </c>
      <c r="Z23" s="8" t="s">
        <v>110</v>
      </c>
      <c r="AA23" s="11" t="s">
        <v>111</v>
      </c>
      <c r="AB23" s="12">
        <f t="shared" si="0"/>
        <v>0.19805599999999998</v>
      </c>
    </row>
    <row r="24" spans="1:28" s="4" customFormat="1" ht="13" x14ac:dyDescent="0.3">
      <c r="A24" s="5">
        <v>2862</v>
      </c>
      <c r="B24" s="6" t="s">
        <v>125</v>
      </c>
      <c r="C24" s="7">
        <v>43748</v>
      </c>
      <c r="D24" s="5">
        <v>80</v>
      </c>
      <c r="E24" s="9" t="s">
        <v>51</v>
      </c>
      <c r="F24" s="8" t="s">
        <v>126</v>
      </c>
      <c r="G24" s="9" t="s">
        <v>127</v>
      </c>
      <c r="H24" s="8" t="str">
        <f>"000198"</f>
        <v>000198</v>
      </c>
      <c r="I24" s="7">
        <v>43474</v>
      </c>
      <c r="J24" s="8" t="str">
        <f>"000059"</f>
        <v>000059</v>
      </c>
      <c r="K24" s="7">
        <v>43475</v>
      </c>
      <c r="L24" s="8" t="str">
        <f>"000195"</f>
        <v>000195</v>
      </c>
      <c r="M24" s="7">
        <v>43475</v>
      </c>
      <c r="N24" s="8">
        <v>18</v>
      </c>
      <c r="O24" s="8" t="str">
        <f>"005655"</f>
        <v>005655</v>
      </c>
      <c r="P24" s="7">
        <v>43748</v>
      </c>
      <c r="Q24" s="10">
        <v>50</v>
      </c>
      <c r="R24" s="10">
        <v>0</v>
      </c>
      <c r="S24" s="10">
        <v>50</v>
      </c>
      <c r="T24" s="8">
        <v>13</v>
      </c>
      <c r="U24" s="7">
        <v>43748</v>
      </c>
      <c r="V24" s="8">
        <v>8022945100</v>
      </c>
      <c r="W24" s="9" t="s">
        <v>88</v>
      </c>
      <c r="X24" s="8" t="s">
        <v>128</v>
      </c>
      <c r="Y24" s="9" t="s">
        <v>129</v>
      </c>
      <c r="Z24" s="8" t="s">
        <v>56</v>
      </c>
      <c r="AA24" s="9" t="s">
        <v>57</v>
      </c>
      <c r="AB24" s="10">
        <v>0.5</v>
      </c>
    </row>
    <row r="25" spans="1:28" s="4" customFormat="1" ht="13" x14ac:dyDescent="0.3">
      <c r="A25" s="5">
        <v>2863</v>
      </c>
      <c r="B25" s="6" t="s">
        <v>125</v>
      </c>
      <c r="C25" s="7">
        <v>43748</v>
      </c>
      <c r="D25" s="5">
        <v>80</v>
      </c>
      <c r="E25" s="9" t="s">
        <v>51</v>
      </c>
      <c r="F25" s="8" t="s">
        <v>130</v>
      </c>
      <c r="G25" s="9" t="s">
        <v>131</v>
      </c>
      <c r="H25" s="8" t="str">
        <f>"000200"</f>
        <v>000200</v>
      </c>
      <c r="I25" s="7">
        <v>43475</v>
      </c>
      <c r="J25" s="8" t="str">
        <f>"000057"</f>
        <v>000057</v>
      </c>
      <c r="K25" s="7">
        <v>43475</v>
      </c>
      <c r="L25" s="8" t="str">
        <f>"000193"</f>
        <v>000193</v>
      </c>
      <c r="M25" s="7">
        <v>43475</v>
      </c>
      <c r="N25" s="8">
        <v>18</v>
      </c>
      <c r="O25" s="8" t="str">
        <f>"005656"</f>
        <v>005656</v>
      </c>
      <c r="P25" s="7">
        <v>43748</v>
      </c>
      <c r="Q25" s="10">
        <v>50</v>
      </c>
      <c r="R25" s="10">
        <v>0</v>
      </c>
      <c r="S25" s="10">
        <v>50</v>
      </c>
      <c r="T25" s="8">
        <v>13</v>
      </c>
      <c r="U25" s="7">
        <v>43748</v>
      </c>
      <c r="V25" s="8">
        <v>8022945104</v>
      </c>
      <c r="W25" s="9" t="s">
        <v>88</v>
      </c>
      <c r="X25" s="8" t="s">
        <v>128</v>
      </c>
      <c r="Y25" s="9" t="s">
        <v>129</v>
      </c>
      <c r="Z25" s="8" t="s">
        <v>56</v>
      </c>
      <c r="AA25" s="9" t="s">
        <v>57</v>
      </c>
      <c r="AB25" s="10">
        <v>0.5</v>
      </c>
    </row>
    <row r="26" spans="1:28" s="4" customFormat="1" ht="13" x14ac:dyDescent="0.3">
      <c r="A26" s="5">
        <v>2864</v>
      </c>
      <c r="B26" s="6" t="s">
        <v>125</v>
      </c>
      <c r="C26" s="7">
        <v>43752</v>
      </c>
      <c r="D26" s="5">
        <v>80</v>
      </c>
      <c r="E26" s="9" t="s">
        <v>51</v>
      </c>
      <c r="F26" s="8" t="s">
        <v>132</v>
      </c>
      <c r="G26" s="9" t="s">
        <v>133</v>
      </c>
      <c r="H26" s="8" t="str">
        <f>"000106"</f>
        <v>000106</v>
      </c>
      <c r="I26" s="7">
        <v>43161</v>
      </c>
      <c r="J26" s="8" t="str">
        <f>"000038"</f>
        <v>000038</v>
      </c>
      <c r="K26" s="7">
        <v>43721</v>
      </c>
      <c r="L26" s="8" t="str">
        <f>"000104"</f>
        <v>000104</v>
      </c>
      <c r="M26" s="7">
        <v>43721</v>
      </c>
      <c r="N26" s="8">
        <v>17</v>
      </c>
      <c r="O26" s="8" t="str">
        <f>"005709"</f>
        <v>005709</v>
      </c>
      <c r="P26" s="7">
        <v>43748</v>
      </c>
      <c r="Q26" s="10">
        <v>41.06409</v>
      </c>
      <c r="R26" s="10">
        <v>4.3398099999999999</v>
      </c>
      <c r="S26" s="10">
        <v>36.72428</v>
      </c>
      <c r="T26" s="8">
        <v>13</v>
      </c>
      <c r="U26" s="7">
        <v>43752</v>
      </c>
      <c r="V26" s="8">
        <v>123456789</v>
      </c>
      <c r="W26" s="9" t="s">
        <v>35</v>
      </c>
      <c r="X26" s="8" t="s">
        <v>36</v>
      </c>
      <c r="Y26" s="9" t="s">
        <v>37</v>
      </c>
      <c r="Z26" s="8" t="s">
        <v>56</v>
      </c>
      <c r="AA26" s="9" t="s">
        <v>57</v>
      </c>
      <c r="AB26" s="10">
        <v>0.41064089999999998</v>
      </c>
    </row>
    <row r="27" spans="1:28" s="4" customFormat="1" ht="13" x14ac:dyDescent="0.3">
      <c r="A27" s="5">
        <v>2865</v>
      </c>
      <c r="B27" s="6" t="s">
        <v>125</v>
      </c>
      <c r="C27" s="7">
        <v>43768</v>
      </c>
      <c r="D27" s="5">
        <v>80</v>
      </c>
      <c r="E27" s="9" t="s">
        <v>51</v>
      </c>
      <c r="F27" s="8" t="s">
        <v>134</v>
      </c>
      <c r="G27" s="9" t="s">
        <v>135</v>
      </c>
      <c r="H27" s="8" t="str">
        <f>"000016"</f>
        <v>000016</v>
      </c>
      <c r="I27" s="7">
        <v>43647</v>
      </c>
      <c r="J27" s="8" t="str">
        <f>"000112"</f>
        <v>000112</v>
      </c>
      <c r="K27" s="7">
        <v>43755</v>
      </c>
      <c r="L27" s="8" t="str">
        <f>"000112"</f>
        <v>000112</v>
      </c>
      <c r="M27" s="7">
        <v>43755</v>
      </c>
      <c r="N27" s="8">
        <v>19</v>
      </c>
      <c r="O27" s="8" t="str">
        <f>"005995"</f>
        <v>005995</v>
      </c>
      <c r="P27" s="7">
        <v>43763</v>
      </c>
      <c r="Q27" s="10">
        <v>20.908550000000002</v>
      </c>
      <c r="R27" s="10">
        <v>2.3827799999999999</v>
      </c>
      <c r="S27" s="10">
        <v>18.525770000000001</v>
      </c>
      <c r="T27" s="8">
        <v>13</v>
      </c>
      <c r="U27" s="7">
        <v>43768</v>
      </c>
      <c r="V27" s="8">
        <v>9481522673</v>
      </c>
      <c r="W27" s="9" t="s">
        <v>136</v>
      </c>
      <c r="X27" s="8" t="s">
        <v>137</v>
      </c>
      <c r="Y27" s="9" t="s">
        <v>138</v>
      </c>
      <c r="Z27" s="8" t="s">
        <v>40</v>
      </c>
      <c r="AA27" s="9" t="s">
        <v>41</v>
      </c>
      <c r="AB27" s="10">
        <v>0.20908550000000001</v>
      </c>
    </row>
    <row r="28" spans="1:28" s="4" customFormat="1" ht="13" x14ac:dyDescent="0.3">
      <c r="A28" s="5">
        <v>2866</v>
      </c>
      <c r="B28" s="6" t="s">
        <v>139</v>
      </c>
      <c r="C28" s="7">
        <v>43773</v>
      </c>
      <c r="D28" s="5">
        <v>80</v>
      </c>
      <c r="E28" s="9" t="s">
        <v>51</v>
      </c>
      <c r="F28" s="8" t="s">
        <v>140</v>
      </c>
      <c r="G28" s="9" t="s">
        <v>141</v>
      </c>
      <c r="H28" s="8" t="str">
        <f>"000128"</f>
        <v>000128</v>
      </c>
      <c r="I28" s="7">
        <v>42916</v>
      </c>
      <c r="J28" s="8" t="str">
        <f>"000016"</f>
        <v>000016</v>
      </c>
      <c r="K28" s="7">
        <v>43221</v>
      </c>
      <c r="L28" s="8" t="str">
        <f>"000030"</f>
        <v>000030</v>
      </c>
      <c r="M28" s="7">
        <v>43221</v>
      </c>
      <c r="N28" s="8">
        <v>17</v>
      </c>
      <c r="O28" s="8" t="str">
        <f>"005912"</f>
        <v>005912</v>
      </c>
      <c r="P28" s="7">
        <v>43763</v>
      </c>
      <c r="Q28" s="10">
        <v>16.868510000000001</v>
      </c>
      <c r="R28" s="10">
        <v>1.79636</v>
      </c>
      <c r="S28" s="10">
        <v>15.072150000000001</v>
      </c>
      <c r="T28" s="8">
        <v>13</v>
      </c>
      <c r="U28" s="7">
        <v>43773</v>
      </c>
      <c r="V28" s="8">
        <v>123456789</v>
      </c>
      <c r="W28" s="9" t="s">
        <v>142</v>
      </c>
      <c r="X28" s="8" t="s">
        <v>30</v>
      </c>
      <c r="Y28" s="9" t="s">
        <v>31</v>
      </c>
      <c r="Z28" s="8" t="s">
        <v>56</v>
      </c>
      <c r="AA28" s="9" t="s">
        <v>57</v>
      </c>
      <c r="AB28" s="10">
        <v>0.1686851</v>
      </c>
    </row>
    <row r="29" spans="1:28" s="4" customFormat="1" ht="13" x14ac:dyDescent="0.3">
      <c r="A29" s="5">
        <v>2867</v>
      </c>
      <c r="B29" s="6" t="s">
        <v>139</v>
      </c>
      <c r="C29" s="7">
        <v>43773</v>
      </c>
      <c r="D29" s="5">
        <v>80</v>
      </c>
      <c r="E29" s="9" t="s">
        <v>51</v>
      </c>
      <c r="F29" s="8" t="s">
        <v>143</v>
      </c>
      <c r="G29" s="9" t="s">
        <v>144</v>
      </c>
      <c r="H29" s="8" t="str">
        <f>"000028"</f>
        <v>000028</v>
      </c>
      <c r="I29" s="7">
        <v>42898</v>
      </c>
      <c r="J29" s="8" t="str">
        <f>"000017"</f>
        <v>000017</v>
      </c>
      <c r="K29" s="7">
        <v>43221</v>
      </c>
      <c r="L29" s="8" t="str">
        <f>"000031"</f>
        <v>000031</v>
      </c>
      <c r="M29" s="7">
        <v>43221</v>
      </c>
      <c r="N29" s="8">
        <v>17</v>
      </c>
      <c r="O29" s="8" t="str">
        <f>"005914"</f>
        <v>005914</v>
      </c>
      <c r="P29" s="7">
        <v>43763</v>
      </c>
      <c r="Q29" s="10">
        <v>12.425520000000001</v>
      </c>
      <c r="R29" s="10">
        <v>1.32246</v>
      </c>
      <c r="S29" s="10">
        <v>11.103059999999999</v>
      </c>
      <c r="T29" s="8">
        <v>13</v>
      </c>
      <c r="U29" s="7">
        <v>43773</v>
      </c>
      <c r="V29" s="8">
        <v>123456789</v>
      </c>
      <c r="W29" s="9" t="s">
        <v>83</v>
      </c>
      <c r="X29" s="8" t="s">
        <v>30</v>
      </c>
      <c r="Y29" s="9" t="s">
        <v>31</v>
      </c>
      <c r="Z29" s="8" t="s">
        <v>56</v>
      </c>
      <c r="AA29" s="9" t="s">
        <v>57</v>
      </c>
      <c r="AB29" s="10">
        <v>0.12425520000000001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2020-01-28T12:02:45Z</dcterms:modified>
</cp:coreProperties>
</file>