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L33" i="1"/>
  <c r="J33" i="1"/>
  <c r="H33" i="1"/>
  <c r="O32" i="1"/>
  <c r="L32" i="1"/>
  <c r="J32" i="1"/>
  <c r="H32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<sst xmlns="http://schemas.openxmlformats.org/spreadsheetml/2006/main" count="316" uniqueCount="143">
  <si>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</si>
  <si>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</si>
  <si>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</si>
  <si>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</si>
  <si>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</si>
  <si>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</si>
  <si>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</si>
  <si>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</si>
  <si>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</si>
  <si>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</si>
  <si>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</si>
  <si>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</si>
  <si>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</si>
  <si>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</si>
  <si>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</si>
  <si>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</si>
  <si>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</si>
  <si>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</si>
  <si>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</si>
  <si>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</si>
  <si>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</si>
  <si>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</si>
  <si>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</si>
  <si>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</si>
  <si>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</si>
  <si>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</si>
  <si>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</si>
  <si>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</si>
  <si>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</si>
  <si>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</si>
  <si>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</si>
  <si>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</si>
  <si>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</si>
  <si>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</si>
  <si>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</si>
  <si>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P3111</t>
  </si>
  <si>
    <t>State Finance Commission Untied Grant Works</t>
  </si>
  <si>
    <t>P3296</t>
  </si>
  <si>
    <t>14th Finance Commission Works - Road and Footpath Maintenance</t>
  </si>
  <si>
    <t>KRIDL</t>
  </si>
  <si>
    <t>P3110</t>
  </si>
  <si>
    <t>14th Finance Commission Grant Works</t>
  </si>
  <si>
    <t>P0190</t>
  </si>
  <si>
    <t>Works sanctioned by Hon Mayor</t>
  </si>
  <si>
    <t>P3290</t>
  </si>
  <si>
    <t>14th Finance Commission Works - Providing Street Lights and Maintenance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</si>
  <si>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</si>
  <si>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</si>
  <si>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P3292</t>
  </si>
  <si>
    <t>14th Finance Commission Works - Community Property Maintenance (including Parks)</t>
  </si>
  <si>
    <t>ddo365</t>
  </si>
  <si>
    <t xml:space="preserve"> Executive Engineer Electrical Mahadevapura Zone</t>
  </si>
  <si>
    <t>M/S KARTHIK ELECTRICALS C KANTHARAJU</t>
  </si>
  <si>
    <t>Hanumanthaiah</t>
  </si>
  <si>
    <t>ddo538</t>
  </si>
  <si>
    <t xml:space="preserve"> Assistant Executive Engineer HAL Airport Subdivision Mahadevapura Zone</t>
  </si>
  <si>
    <t>Vignana Nagara</t>
  </si>
  <si>
    <t>081-16-000001</t>
  </si>
  <si>
    <t>Operation and maintanance of street light fittings in ward no 81 Vignananagar Mahadevapura Zone M17</t>
  </si>
  <si>
    <t>081-17-000055</t>
  </si>
  <si>
    <t>Engagement of Gangman and Hiring of Tractor Tippers for cleaning and Maintenance of road side drains and other cleaning works in works in ward no 81</t>
  </si>
  <si>
    <t>GOPALA GOWDA .V</t>
  </si>
  <si>
    <t>081-15-000035</t>
  </si>
  <si>
    <t xml:space="preserve">Improvements to road and Construction of footpath to Abbaiah Reddy Layout Main road in Ward No 81 </t>
  </si>
  <si>
    <t>Technical Manager (East)</t>
  </si>
  <si>
    <t>081-17-000038</t>
  </si>
  <si>
    <t>Improvements to roads and construction of drain at near Sri Anjaneya temple at Mahadevapura village  in ward no 81 HAL Airport sub division</t>
  </si>
  <si>
    <t xml:space="preserve">Sri D P NAGARAJU            </t>
  </si>
  <si>
    <t>081-17-000023</t>
  </si>
  <si>
    <t>Providing And fixing Name boards  in Ward No 81 Vignananagara</t>
  </si>
  <si>
    <t>Sri D P NAGARAJU</t>
  </si>
  <si>
    <t>081-17-000033</t>
  </si>
  <si>
    <t>Repair and desilting drain at Vibhutipura LBS Nagar Shivanada nagarVibhuthi pura  Colony Syed Block Shiva shakathi Colony in Ward No 81 Vignananagara</t>
  </si>
  <si>
    <t>081-17-000036</t>
  </si>
  <si>
    <t>Improvements and construction of RCC Drain at Choice bakery road in Mahadevapura Village in ward no 81 HAL Airport sub division</t>
  </si>
  <si>
    <t>081-17-000034</t>
  </si>
  <si>
    <t>Repair and desilting drain at Kalappa Layout Talakavery Layout Mahadevapur Giddamma Layout Anughra layout in Ward No 81 Vignananagara</t>
  </si>
  <si>
    <t xml:space="preserve">Sri D P NAGARAJU </t>
  </si>
  <si>
    <t>081-16-000038</t>
  </si>
  <si>
    <t xml:space="preserve">Constructions of RCC drain at Tank Bund Shivashakthi colony towards Talacauvery layout raja kaluve in ward 81 Vignanagar. </t>
  </si>
  <si>
    <t>081-17-000027</t>
  </si>
  <si>
    <t>Construction of RCC drain and Providing covering slabs at Basavanagara  in Ward No 81 Vignananagara</t>
  </si>
  <si>
    <t>081-17-000035</t>
  </si>
  <si>
    <t>Construction of First and second floor Multipurpose building at MEG Layout Akashnagara in ward no 81 of HAL Sub Division</t>
  </si>
  <si>
    <t>Nirathi Sri Constructions,C.Srinivasulu Reddy</t>
  </si>
  <si>
    <t>081-16-000015</t>
  </si>
  <si>
    <t>Providing and laying CC Road and drain at Apsa Hostel 3rd Cross   Balance Portion in Syed Block Ward  81 Vignananagara</t>
  </si>
  <si>
    <t>Sri.A.Ashok reddy</t>
  </si>
  <si>
    <t>081-19-000004</t>
  </si>
  <si>
    <t>Providing LED street light in ward no  81 Vijnanagara</t>
  </si>
  <si>
    <t>B. Ranganath</t>
  </si>
  <si>
    <t>081-17-000037</t>
  </si>
  <si>
    <t>Improvements to roads and construction of drain at Puttappa layout and surrounding area in ward no 81 HAL Airport sub division</t>
  </si>
  <si>
    <t>Sri S SAMPANGI</t>
  </si>
  <si>
    <t>081-19-000007</t>
  </si>
  <si>
    <t>Maintenance of Community Property works in ward no 81</t>
  </si>
  <si>
    <t>Nagesh G.K</t>
  </si>
  <si>
    <t>081-19-000011</t>
  </si>
  <si>
    <t>Roads and Footpath Maintenance Works in ward no 81</t>
  </si>
  <si>
    <t>081-17-000039</t>
  </si>
  <si>
    <t>Improvements to roads and construction of drain at cross roads in Saraswathi Nagara in ward no 81 HAL Airport sub division</t>
  </si>
  <si>
    <t>July</t>
  </si>
  <si>
    <t>081-17-000021</t>
  </si>
  <si>
    <t>Reserved Fund for ward maintanance in Ward No 81 Vignananagara</t>
  </si>
  <si>
    <t>Sri GOPALA GOWDA.V</t>
  </si>
  <si>
    <t>081-18-000042</t>
  </si>
  <si>
    <t xml:space="preserve">Comprehensive development of Roads at Nagappa Reddy Layout. Shivaga Layout and Akash Nagara Surrounding area in Vignan Nagara Ward No.81. </t>
  </si>
  <si>
    <t>D.P Nagaraju</t>
  </si>
  <si>
    <t>P3158</t>
  </si>
  <si>
    <t>SIP Infrastructure Project works</t>
  </si>
  <si>
    <t>081-18-000044</t>
  </si>
  <si>
    <t xml:space="preserve">Comprehensive development of Roads at L.B.S.Nagara. Jagadish Nagara and Abbaiah reddy Layout Surrounding area in Vignan Nagara Ward No.81. </t>
  </si>
  <si>
    <t>081-19-000002</t>
  </si>
  <si>
    <t>Construction of drains and Improvements to roads in LBS Nagara Shivananda nagara jyothi nagara and kempanna road and surounding area in ward No 81</t>
  </si>
  <si>
    <t>P DAMODARA RAJU</t>
  </si>
  <si>
    <t>081-19-000001</t>
  </si>
  <si>
    <t>Construction of drains and Improvements to roads in KGF Muni Reddy Layout Akashnagara and Thimmareddy Layout and surroundings in ward No 81</t>
  </si>
  <si>
    <t xml:space="preserve">P.Damodara Raju </t>
  </si>
  <si>
    <t>081-18-000043</t>
  </si>
  <si>
    <t xml:space="preserve">Comprehensive development of Roads at Basavanagara Veerabhadra Nagara and Vibhuthipura Surrounding area in Vignan Nagara Ward No.81. </t>
  </si>
  <si>
    <t>A.Ashok Reddy</t>
  </si>
  <si>
    <t>081-17-000040</t>
  </si>
  <si>
    <t>Asphalting cross roads at Saraswathi Nagara in ward no 81 HAL Airport sub division</t>
  </si>
  <si>
    <t>August</t>
  </si>
  <si>
    <t>081-19-000009</t>
  </si>
  <si>
    <t>Public Toilet Maintenance Works in ward no 81</t>
  </si>
  <si>
    <t>B.Raghupathi</t>
  </si>
  <si>
    <t>P3294</t>
  </si>
  <si>
    <t>14th Finance Commission Works - General Public ToiletandSeptage Maintenance</t>
  </si>
  <si>
    <t>September</t>
  </si>
  <si>
    <t>081-19-000006</t>
  </si>
  <si>
    <t>Maintenance of Burrial Ground and Office Maintenance Works in ward no 81</t>
  </si>
  <si>
    <t>THAMANNA VENUGOPAL</t>
  </si>
  <si>
    <t>P3291</t>
  </si>
  <si>
    <t>14th Fin -Maintenance of Cremotorium, Burial Grounds</t>
  </si>
  <si>
    <t>081-16-000017</t>
  </si>
  <si>
    <t>Construction of Compoundwall providing and fixing of gate to burial ground at Nagappa Reddy layout Mahadevapura in Ward 81 Vignananagara</t>
  </si>
  <si>
    <t>Sri. Sathya Ganapathi Constructions.</t>
  </si>
  <si>
    <t>November</t>
  </si>
  <si>
    <t>December</t>
  </si>
  <si>
    <t>081-16-000016</t>
  </si>
  <si>
    <t>Removing disposing leveling and chainlink fencing of government land in front of Tata Sherwood building Childrens play Area in Ward 81 Vignananagara</t>
  </si>
  <si>
    <t>Sri Sathya Ganapathi Construction,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</si>
</sst>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workbookViewId="0">
      <selection activeCell="A2" sqref="A2:XFD33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2.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2868</v>
      </c>
      <c r="B2" s="6" t="s">
        <v>28</v>
      </c>
      <c r="C2" s="7">
        <v>43575</v>
      </c>
      <c r="D2" s="8">
        <v>81</v>
      </c>
      <c r="E2" s="9" t="s">
        <v>56</v>
      </c>
      <c r="F2" s="8" t="s">
        <v>57</v>
      </c>
      <c r="G2" s="9" t="s">
        <v>58</v>
      </c>
      <c r="H2" s="8" t="str">
        <f>"000003"</f>
        <v>000003</v>
      </c>
      <c r="I2" s="7">
        <v>42930</v>
      </c>
      <c r="J2" s="8" t="str">
        <f>"000132"</f>
        <v>000132</v>
      </c>
      <c r="K2" s="7">
        <v>43501</v>
      </c>
      <c r="L2" s="8" t="str">
        <f>"000135"</f>
        <v>000135</v>
      </c>
      <c r="M2" s="7">
        <v>43501</v>
      </c>
      <c r="N2" s="8">
        <v>16</v>
      </c>
      <c r="O2" s="8" t="str">
        <f>"000998"</f>
        <v>000998</v>
      </c>
      <c r="P2" s="7">
        <v>43579</v>
      </c>
      <c r="Q2" s="10">
        <v>13.90549</v>
      </c>
      <c r="R2" s="10">
        <v>1.7162500000000001</v>
      </c>
      <c r="S2" s="10">
        <v>12.18924</v>
      </c>
      <c r="T2" s="8">
        <v>20</v>
      </c>
      <c r="U2" s="7">
        <v>43575</v>
      </c>
      <c r="V2" s="8">
        <v>9980796171</v>
      </c>
      <c r="W2" s="9" t="s">
        <v>52</v>
      </c>
      <c r="X2" s="8" t="s">
        <v>29</v>
      </c>
      <c r="Y2" s="9" t="s">
        <v>30</v>
      </c>
      <c r="Z2" s="8" t="s">
        <v>50</v>
      </c>
      <c r="AA2" s="9" t="s">
        <v>51</v>
      </c>
      <c r="AB2" s="10">
        <f t="shared" ref="AB2:AB9" si="0">Q2/100</f>
        <v>0.13905490000000001</v>
      </c>
    </row>
    <row r="3" spans="1:28" s="4" customFormat="1" ht="13" x14ac:dyDescent="0.3">
      <c r="A3" s="5">
        <v>2869</v>
      </c>
      <c r="B3" s="6" t="s">
        <v>28</v>
      </c>
      <c r="C3" s="7">
        <v>43578</v>
      </c>
      <c r="D3" s="8">
        <v>81</v>
      </c>
      <c r="E3" s="9" t="s">
        <v>56</v>
      </c>
      <c r="F3" s="8" t="s">
        <v>59</v>
      </c>
      <c r="G3" s="9" t="s">
        <v>60</v>
      </c>
      <c r="H3" s="8" t="str">
        <f>"000135"</f>
        <v>000135</v>
      </c>
      <c r="I3" s="7">
        <v>43420</v>
      </c>
      <c r="J3" s="8" t="str">
        <f>"000061"</f>
        <v>000061</v>
      </c>
      <c r="K3" s="7">
        <v>43475</v>
      </c>
      <c r="L3" s="8" t="str">
        <f>"000344"</f>
        <v>000344</v>
      </c>
      <c r="M3" s="7">
        <v>43475</v>
      </c>
      <c r="N3" s="8">
        <v>17</v>
      </c>
      <c r="O3" s="8" t="str">
        <f>"000698"</f>
        <v>000698</v>
      </c>
      <c r="P3" s="7">
        <v>43577</v>
      </c>
      <c r="Q3" s="10">
        <v>12.58572</v>
      </c>
      <c r="R3" s="10">
        <v>1.1271199999999999</v>
      </c>
      <c r="S3" s="10">
        <v>11.458600000000001</v>
      </c>
      <c r="T3" s="8">
        <v>24</v>
      </c>
      <c r="U3" s="7">
        <v>43578</v>
      </c>
      <c r="V3" s="8">
        <v>9611168447</v>
      </c>
      <c r="W3" s="9" t="s">
        <v>61</v>
      </c>
      <c r="X3" s="8" t="s">
        <v>40</v>
      </c>
      <c r="Y3" s="9" t="s">
        <v>41</v>
      </c>
      <c r="Z3" s="8" t="s">
        <v>54</v>
      </c>
      <c r="AA3" s="9" t="s">
        <v>55</v>
      </c>
      <c r="AB3" s="10">
        <f t="shared" si="0"/>
        <v>0.1258572</v>
      </c>
    </row>
    <row r="4" spans="1:28" s="4" customFormat="1" ht="13" x14ac:dyDescent="0.3">
      <c r="A4" s="5">
        <v>2870</v>
      </c>
      <c r="B4" s="6" t="s">
        <v>28</v>
      </c>
      <c r="C4" s="7">
        <v>43580</v>
      </c>
      <c r="D4" s="8">
        <v>81</v>
      </c>
      <c r="E4" s="9" t="s">
        <v>56</v>
      </c>
      <c r="F4" s="8" t="s">
        <v>62</v>
      </c>
      <c r="G4" s="9" t="s">
        <v>63</v>
      </c>
      <c r="H4" s="8" t="str">
        <f>"000200"</f>
        <v>000200</v>
      </c>
      <c r="I4" s="7">
        <v>42156</v>
      </c>
      <c r="J4" s="8" t="str">
        <f>"000076"</f>
        <v>000076</v>
      </c>
      <c r="K4" s="7">
        <v>42824</v>
      </c>
      <c r="L4" s="8" t="str">
        <f>"000224"</f>
        <v>000224</v>
      </c>
      <c r="M4" s="7">
        <v>42916</v>
      </c>
      <c r="N4" s="8">
        <v>15</v>
      </c>
      <c r="O4" s="8" t="str">
        <f>"000782"</f>
        <v>000782</v>
      </c>
      <c r="P4" s="7">
        <v>43578</v>
      </c>
      <c r="Q4" s="10">
        <v>49.166890000000002</v>
      </c>
      <c r="R4" s="10">
        <v>5.8955700000000002</v>
      </c>
      <c r="S4" s="10">
        <v>43.271320000000003</v>
      </c>
      <c r="T4" s="8">
        <v>28</v>
      </c>
      <c r="U4" s="7">
        <v>43580</v>
      </c>
      <c r="V4" s="8">
        <v>0</v>
      </c>
      <c r="W4" s="9" t="s">
        <v>64</v>
      </c>
      <c r="X4" s="8" t="s">
        <v>32</v>
      </c>
      <c r="Y4" s="9" t="s">
        <v>33</v>
      </c>
      <c r="Z4" s="8" t="s">
        <v>54</v>
      </c>
      <c r="AA4" s="9" t="s">
        <v>55</v>
      </c>
      <c r="AB4" s="10">
        <f t="shared" si="0"/>
        <v>0.49166890000000002</v>
      </c>
    </row>
    <row r="5" spans="1:28" s="4" customFormat="1" ht="13" x14ac:dyDescent="0.3">
      <c r="A5" s="5">
        <v>2871</v>
      </c>
      <c r="B5" s="6" t="s">
        <v>28</v>
      </c>
      <c r="C5" s="7">
        <v>43580</v>
      </c>
      <c r="D5" s="8">
        <v>81</v>
      </c>
      <c r="E5" s="9" t="s">
        <v>56</v>
      </c>
      <c r="F5" s="8" t="s">
        <v>57</v>
      </c>
      <c r="G5" s="9" t="s">
        <v>58</v>
      </c>
      <c r="H5" s="8" t="str">
        <f>"000003"</f>
        <v>000003</v>
      </c>
      <c r="I5" s="7">
        <v>42930</v>
      </c>
      <c r="J5" s="8" t="str">
        <f>"000132"</f>
        <v>000132</v>
      </c>
      <c r="K5" s="7">
        <v>43501</v>
      </c>
      <c r="L5" s="8" t="str">
        <f>"000135"</f>
        <v>000135</v>
      </c>
      <c r="M5" s="7">
        <v>43501</v>
      </c>
      <c r="N5" s="8">
        <v>16</v>
      </c>
      <c r="O5" s="8" t="str">
        <f>"000998"</f>
        <v>000998</v>
      </c>
      <c r="P5" s="7">
        <v>43579</v>
      </c>
      <c r="Q5" s="10">
        <v>6.9409599999999996</v>
      </c>
      <c r="R5" s="10">
        <v>0.85694000000000004</v>
      </c>
      <c r="S5" s="10">
        <v>6.0840199999999998</v>
      </c>
      <c r="T5" s="8">
        <v>29</v>
      </c>
      <c r="U5" s="7">
        <v>43580</v>
      </c>
      <c r="V5" s="8">
        <v>9980796171</v>
      </c>
      <c r="W5" s="9" t="s">
        <v>52</v>
      </c>
      <c r="X5" s="8" t="s">
        <v>29</v>
      </c>
      <c r="Y5" s="9" t="s">
        <v>30</v>
      </c>
      <c r="Z5" s="8" t="s">
        <v>50</v>
      </c>
      <c r="AA5" s="9" t="s">
        <v>51</v>
      </c>
      <c r="AB5" s="10">
        <f t="shared" si="0"/>
        <v>6.9409600000000002E-2</v>
      </c>
    </row>
    <row r="6" spans="1:28" s="4" customFormat="1" ht="13" x14ac:dyDescent="0.3">
      <c r="A6" s="5">
        <v>2872</v>
      </c>
      <c r="B6" s="6" t="s">
        <v>34</v>
      </c>
      <c r="C6" s="7">
        <v>43602</v>
      </c>
      <c r="D6" s="8">
        <v>81</v>
      </c>
      <c r="E6" s="9" t="s">
        <v>56</v>
      </c>
      <c r="F6" s="8" t="s">
        <v>91</v>
      </c>
      <c r="G6" s="9" t="s">
        <v>92</v>
      </c>
      <c r="H6" s="8" t="str">
        <f>"000100"</f>
        <v>000100</v>
      </c>
      <c r="I6" s="7">
        <v>42989</v>
      </c>
      <c r="J6" s="8" t="str">
        <f>"000011"</f>
        <v>000011</v>
      </c>
      <c r="K6" s="7">
        <v>42999</v>
      </c>
      <c r="L6" s="8" t="str">
        <f>"000057"</f>
        <v>000057</v>
      </c>
      <c r="M6" s="7">
        <v>42999</v>
      </c>
      <c r="N6" s="8">
        <v>17</v>
      </c>
      <c r="O6" s="8" t="str">
        <f>"001562"</f>
        <v>001562</v>
      </c>
      <c r="P6" s="7">
        <v>43599</v>
      </c>
      <c r="Q6" s="10">
        <v>49.752890000000001</v>
      </c>
      <c r="R6" s="10">
        <v>6.7506700000000004</v>
      </c>
      <c r="S6" s="10">
        <v>43.002220000000001</v>
      </c>
      <c r="T6" s="8">
        <v>49</v>
      </c>
      <c r="U6" s="7">
        <v>43602</v>
      </c>
      <c r="V6" s="8">
        <v>0</v>
      </c>
      <c r="W6" s="9" t="s">
        <v>93</v>
      </c>
      <c r="X6" s="8" t="s">
        <v>46</v>
      </c>
      <c r="Y6" s="9" t="s">
        <v>47</v>
      </c>
      <c r="Z6" s="8" t="s">
        <v>54</v>
      </c>
      <c r="AA6" s="9" t="s">
        <v>55</v>
      </c>
      <c r="AB6" s="10">
        <f t="shared" si="0"/>
        <v>0.4975289</v>
      </c>
    </row>
    <row r="7" spans="1:28" s="4" customFormat="1" ht="13" x14ac:dyDescent="0.3">
      <c r="A7" s="5">
        <v>2873</v>
      </c>
      <c r="B7" s="6" t="s">
        <v>34</v>
      </c>
      <c r="C7" s="7">
        <v>43606</v>
      </c>
      <c r="D7" s="8">
        <v>81</v>
      </c>
      <c r="E7" s="9" t="s">
        <v>56</v>
      </c>
      <c r="F7" s="8" t="s">
        <v>94</v>
      </c>
      <c r="G7" s="9" t="s">
        <v>95</v>
      </c>
      <c r="H7" s="8" t="str">
        <f>"000372"</f>
        <v>000372</v>
      </c>
      <c r="I7" s="7">
        <v>43518</v>
      </c>
      <c r="J7" s="8" t="str">
        <f>"000002"</f>
        <v>000002</v>
      </c>
      <c r="K7" s="7">
        <v>43575</v>
      </c>
      <c r="L7" s="8" t="str">
        <f>"000004"</f>
        <v>000004</v>
      </c>
      <c r="M7" s="7">
        <v>43575</v>
      </c>
      <c r="N7" s="8">
        <v>19</v>
      </c>
      <c r="O7" s="8" t="str">
        <f>"001773"</f>
        <v>001773</v>
      </c>
      <c r="P7" s="7">
        <v>43603</v>
      </c>
      <c r="Q7" s="10">
        <v>5.2633400000000004</v>
      </c>
      <c r="R7" s="10">
        <v>0.55034000000000005</v>
      </c>
      <c r="S7" s="10">
        <v>4.7130000000000001</v>
      </c>
      <c r="T7" s="8">
        <v>53</v>
      </c>
      <c r="U7" s="7">
        <v>43606</v>
      </c>
      <c r="V7" s="8">
        <v>9448446520</v>
      </c>
      <c r="W7" s="9" t="s">
        <v>96</v>
      </c>
      <c r="X7" s="8" t="s">
        <v>48</v>
      </c>
      <c r="Y7" s="9" t="s">
        <v>49</v>
      </c>
      <c r="Z7" s="8" t="s">
        <v>54</v>
      </c>
      <c r="AA7" s="9" t="s">
        <v>55</v>
      </c>
      <c r="AB7" s="10">
        <f t="shared" si="0"/>
        <v>5.2633400000000004E-2</v>
      </c>
    </row>
    <row r="8" spans="1:28" s="4" customFormat="1" ht="13" x14ac:dyDescent="0.3">
      <c r="A8" s="5">
        <v>2874</v>
      </c>
      <c r="B8" s="6" t="s">
        <v>34</v>
      </c>
      <c r="C8" s="7">
        <v>43606</v>
      </c>
      <c r="D8" s="8">
        <v>81</v>
      </c>
      <c r="E8" s="9" t="s">
        <v>56</v>
      </c>
      <c r="F8" s="8" t="s">
        <v>97</v>
      </c>
      <c r="G8" s="9" t="s">
        <v>98</v>
      </c>
      <c r="H8" s="8" t="str">
        <f>"000359"</f>
        <v>000359</v>
      </c>
      <c r="I8" s="7">
        <v>43517</v>
      </c>
      <c r="J8" s="8" t="str">
        <f>"000001"</f>
        <v>000001</v>
      </c>
      <c r="K8" s="7">
        <v>43575</v>
      </c>
      <c r="L8" s="8" t="str">
        <f>"000003"</f>
        <v>000003</v>
      </c>
      <c r="M8" s="7">
        <v>43575</v>
      </c>
      <c r="N8" s="8">
        <v>19</v>
      </c>
      <c r="O8" s="8" t="str">
        <f>"001774"</f>
        <v>001774</v>
      </c>
      <c r="P8" s="7">
        <v>43603</v>
      </c>
      <c r="Q8" s="10">
        <v>15.74583</v>
      </c>
      <c r="R8" s="10">
        <v>1.76759</v>
      </c>
      <c r="S8" s="10">
        <v>13.97824</v>
      </c>
      <c r="T8" s="8">
        <v>53</v>
      </c>
      <c r="U8" s="7">
        <v>43606</v>
      </c>
      <c r="V8" s="8">
        <v>9845485047</v>
      </c>
      <c r="W8" s="9" t="s">
        <v>53</v>
      </c>
      <c r="X8" s="8" t="s">
        <v>37</v>
      </c>
      <c r="Y8" s="9" t="s">
        <v>38</v>
      </c>
      <c r="Z8" s="8" t="s">
        <v>54</v>
      </c>
      <c r="AA8" s="9" t="s">
        <v>55</v>
      </c>
      <c r="AB8" s="10">
        <f t="shared" si="0"/>
        <v>0.1574583</v>
      </c>
    </row>
    <row r="9" spans="1:28" s="4" customFormat="1" ht="13" x14ac:dyDescent="0.3">
      <c r="A9" s="5">
        <v>2875</v>
      </c>
      <c r="B9" s="6" t="s">
        <v>34</v>
      </c>
      <c r="C9" s="7">
        <v>43615</v>
      </c>
      <c r="D9" s="8">
        <v>81</v>
      </c>
      <c r="E9" s="9" t="s">
        <v>56</v>
      </c>
      <c r="F9" s="8" t="s">
        <v>99</v>
      </c>
      <c r="G9" s="9" t="s">
        <v>100</v>
      </c>
      <c r="H9" s="8" t="str">
        <f>"000108"</f>
        <v>000108</v>
      </c>
      <c r="I9" s="7">
        <v>42998</v>
      </c>
      <c r="J9" s="8" t="str">
        <f>"000025"</f>
        <v>000025</v>
      </c>
      <c r="K9" s="7">
        <v>43049</v>
      </c>
      <c r="L9" s="8" t="str">
        <f>"000103"</f>
        <v>000103</v>
      </c>
      <c r="M9" s="7">
        <v>43049</v>
      </c>
      <c r="N9" s="8">
        <v>17</v>
      </c>
      <c r="O9" s="8" t="str">
        <f>"002144"</f>
        <v>002144</v>
      </c>
      <c r="P9" s="7">
        <v>43613</v>
      </c>
      <c r="Q9" s="10">
        <v>50.026479999999999</v>
      </c>
      <c r="R9" s="10">
        <v>7.0453200000000002</v>
      </c>
      <c r="S9" s="10">
        <v>42.981160000000003</v>
      </c>
      <c r="T9" s="8">
        <v>65</v>
      </c>
      <c r="U9" s="7">
        <v>43615</v>
      </c>
      <c r="V9" s="8">
        <v>0</v>
      </c>
      <c r="W9" s="9" t="s">
        <v>67</v>
      </c>
      <c r="X9" s="8" t="s">
        <v>46</v>
      </c>
      <c r="Y9" s="9" t="s">
        <v>47</v>
      </c>
      <c r="Z9" s="8" t="s">
        <v>54</v>
      </c>
      <c r="AA9" s="9" t="s">
        <v>55</v>
      </c>
      <c r="AB9" s="10">
        <f t="shared" si="0"/>
        <v>0.50026479999999995</v>
      </c>
    </row>
    <row r="10" spans="1:28" s="4" customFormat="1" ht="13" x14ac:dyDescent="0.3">
      <c r="A10" s="5">
        <v>2876</v>
      </c>
      <c r="B10" s="6" t="s">
        <v>31</v>
      </c>
      <c r="C10" s="7">
        <v>43628</v>
      </c>
      <c r="D10" s="8">
        <v>81</v>
      </c>
      <c r="E10" s="9" t="s">
        <v>56</v>
      </c>
      <c r="F10" s="8" t="s">
        <v>65</v>
      </c>
      <c r="G10" s="9" t="s">
        <v>66</v>
      </c>
      <c r="H10" s="8" t="str">
        <f>"000106"</f>
        <v>000106</v>
      </c>
      <c r="I10" s="7">
        <v>42996</v>
      </c>
      <c r="J10" s="8" t="str">
        <f>"000039"</f>
        <v>000039</v>
      </c>
      <c r="K10" s="7">
        <v>43092</v>
      </c>
      <c r="L10" s="8" t="str">
        <f>"000131"</f>
        <v>000131</v>
      </c>
      <c r="M10" s="7">
        <v>43092</v>
      </c>
      <c r="N10" s="8">
        <v>17</v>
      </c>
      <c r="O10" s="8" t="str">
        <f>"002583"</f>
        <v>002583</v>
      </c>
      <c r="P10" s="7">
        <v>43627</v>
      </c>
      <c r="Q10" s="10">
        <v>30.314520000000002</v>
      </c>
      <c r="R10" s="10">
        <v>3.6065900000000002</v>
      </c>
      <c r="S10" s="10">
        <v>26.707930000000001</v>
      </c>
      <c r="T10" s="8">
        <v>76</v>
      </c>
      <c r="U10" s="7">
        <v>43628</v>
      </c>
      <c r="V10" s="8">
        <v>0</v>
      </c>
      <c r="W10" s="9" t="s">
        <v>67</v>
      </c>
      <c r="X10" s="8" t="s">
        <v>46</v>
      </c>
      <c r="Y10" s="9" t="s">
        <v>47</v>
      </c>
      <c r="Z10" s="8" t="s">
        <v>54</v>
      </c>
      <c r="AA10" s="9" t="s">
        <v>55</v>
      </c>
      <c r="AB10" s="10">
        <v>0.3031452</v>
      </c>
    </row>
    <row r="11" spans="1:28" s="4" customFormat="1" ht="13" x14ac:dyDescent="0.3">
      <c r="A11" s="5">
        <v>2877</v>
      </c>
      <c r="B11" s="6" t="s">
        <v>31</v>
      </c>
      <c r="C11" s="7">
        <v>43628</v>
      </c>
      <c r="D11" s="8">
        <v>81</v>
      </c>
      <c r="E11" s="9" t="s">
        <v>56</v>
      </c>
      <c r="F11" s="8" t="s">
        <v>68</v>
      </c>
      <c r="G11" s="9" t="s">
        <v>69</v>
      </c>
      <c r="H11" s="8" t="str">
        <f>"000145"</f>
        <v>000145</v>
      </c>
      <c r="I11" s="7">
        <v>42809</v>
      </c>
      <c r="J11" s="8" t="str">
        <f>"000040"</f>
        <v>000040</v>
      </c>
      <c r="K11" s="7">
        <v>43092</v>
      </c>
      <c r="L11" s="8" t="str">
        <f>"000132"</f>
        <v>000132</v>
      </c>
      <c r="M11" s="7">
        <v>43092</v>
      </c>
      <c r="N11" s="8">
        <v>17</v>
      </c>
      <c r="O11" s="8" t="str">
        <f>"002584"</f>
        <v>002584</v>
      </c>
      <c r="P11" s="7">
        <v>43627</v>
      </c>
      <c r="Q11" s="10">
        <v>15.046950000000001</v>
      </c>
      <c r="R11" s="10">
        <v>1.5951</v>
      </c>
      <c r="S11" s="10">
        <v>13.45185</v>
      </c>
      <c r="T11" s="8">
        <v>76</v>
      </c>
      <c r="U11" s="7">
        <v>43628</v>
      </c>
      <c r="V11" s="8">
        <v>0</v>
      </c>
      <c r="W11" s="9" t="s">
        <v>70</v>
      </c>
      <c r="X11" s="8" t="s">
        <v>32</v>
      </c>
      <c r="Y11" s="9" t="s">
        <v>33</v>
      </c>
      <c r="Z11" s="8" t="s">
        <v>54</v>
      </c>
      <c r="AA11" s="9" t="s">
        <v>55</v>
      </c>
      <c r="AB11" s="10">
        <v>0.15046950000000001</v>
      </c>
    </row>
    <row r="12" spans="1:28" s="4" customFormat="1" ht="13" x14ac:dyDescent="0.3">
      <c r="A12" s="5">
        <v>2878</v>
      </c>
      <c r="B12" s="6" t="s">
        <v>31</v>
      </c>
      <c r="C12" s="7">
        <v>43628</v>
      </c>
      <c r="D12" s="8">
        <v>81</v>
      </c>
      <c r="E12" s="9" t="s">
        <v>56</v>
      </c>
      <c r="F12" s="8" t="s">
        <v>71</v>
      </c>
      <c r="G12" s="9" t="s">
        <v>72</v>
      </c>
      <c r="H12" s="8" t="str">
        <f>"0000"</f>
        <v>0000</v>
      </c>
      <c r="I12" s="7">
        <v>2</v>
      </c>
      <c r="J12" s="8" t="str">
        <f>"000041"</f>
        <v>000041</v>
      </c>
      <c r="K12" s="7">
        <v>43092</v>
      </c>
      <c r="L12" s="8" t="str">
        <f>"000133"</f>
        <v>000133</v>
      </c>
      <c r="M12" s="7">
        <v>43092</v>
      </c>
      <c r="N12" s="8">
        <v>17</v>
      </c>
      <c r="O12" s="8" t="str">
        <f>"002585"</f>
        <v>002585</v>
      </c>
      <c r="P12" s="7">
        <v>43627</v>
      </c>
      <c r="Q12" s="10">
        <v>5.1001500000000002</v>
      </c>
      <c r="R12" s="10">
        <v>0.5665</v>
      </c>
      <c r="S12" s="10">
        <v>4.5336499999999997</v>
      </c>
      <c r="T12" s="8">
        <v>76</v>
      </c>
      <c r="U12" s="7">
        <v>43628</v>
      </c>
      <c r="V12" s="8">
        <v>0</v>
      </c>
      <c r="W12" s="9" t="s">
        <v>67</v>
      </c>
      <c r="X12" s="8" t="s">
        <v>32</v>
      </c>
      <c r="Y12" s="9" t="s">
        <v>33</v>
      </c>
      <c r="Z12" s="8" t="s">
        <v>54</v>
      </c>
      <c r="AA12" s="9" t="s">
        <v>55</v>
      </c>
      <c r="AB12" s="10">
        <v>5.1001500000000005E-2</v>
      </c>
    </row>
    <row r="13" spans="1:28" s="4" customFormat="1" ht="13" x14ac:dyDescent="0.3">
      <c r="A13" s="5">
        <v>2879</v>
      </c>
      <c r="B13" s="6" t="s">
        <v>31</v>
      </c>
      <c r="C13" s="7">
        <v>43628</v>
      </c>
      <c r="D13" s="8">
        <v>81</v>
      </c>
      <c r="E13" s="9" t="s">
        <v>56</v>
      </c>
      <c r="F13" s="8" t="s">
        <v>73</v>
      </c>
      <c r="G13" s="9" t="s">
        <v>74</v>
      </c>
      <c r="H13" s="8" t="str">
        <f>"000109"</f>
        <v>000109</v>
      </c>
      <c r="I13" s="7">
        <v>42998</v>
      </c>
      <c r="J13" s="8" t="str">
        <f>"000042"</f>
        <v>000042</v>
      </c>
      <c r="K13" s="7">
        <v>43092</v>
      </c>
      <c r="L13" s="8" t="str">
        <f>"000134"</f>
        <v>000134</v>
      </c>
      <c r="M13" s="7">
        <v>43092</v>
      </c>
      <c r="N13" s="8">
        <v>17</v>
      </c>
      <c r="O13" s="8" t="str">
        <f>"002586"</f>
        <v>002586</v>
      </c>
      <c r="P13" s="7">
        <v>43627</v>
      </c>
      <c r="Q13" s="10">
        <v>50.215519999999998</v>
      </c>
      <c r="R13" s="10">
        <v>6.0250199999999996</v>
      </c>
      <c r="S13" s="10">
        <v>44.1905</v>
      </c>
      <c r="T13" s="8">
        <v>76</v>
      </c>
      <c r="U13" s="7">
        <v>43628</v>
      </c>
      <c r="V13" s="8">
        <v>0</v>
      </c>
      <c r="W13" s="9" t="s">
        <v>70</v>
      </c>
      <c r="X13" s="8" t="s">
        <v>46</v>
      </c>
      <c r="Y13" s="9" t="s">
        <v>47</v>
      </c>
      <c r="Z13" s="8" t="s">
        <v>54</v>
      </c>
      <c r="AA13" s="9" t="s">
        <v>55</v>
      </c>
      <c r="AB13" s="10">
        <v>0.50215520000000002</v>
      </c>
    </row>
    <row r="14" spans="1:28" s="4" customFormat="1" ht="13" x14ac:dyDescent="0.3">
      <c r="A14" s="5">
        <v>2880</v>
      </c>
      <c r="B14" s="6" t="s">
        <v>31</v>
      </c>
      <c r="C14" s="7">
        <v>43628</v>
      </c>
      <c r="D14" s="8">
        <v>81</v>
      </c>
      <c r="E14" s="9" t="s">
        <v>56</v>
      </c>
      <c r="F14" s="8" t="s">
        <v>75</v>
      </c>
      <c r="G14" s="9" t="s">
        <v>76</v>
      </c>
      <c r="H14" s="8" t="str">
        <f>"0000"</f>
        <v>0000</v>
      </c>
      <c r="I14" s="7">
        <v>1</v>
      </c>
      <c r="J14" s="8" t="str">
        <f>"000038"</f>
        <v>000038</v>
      </c>
      <c r="K14" s="7">
        <v>43092</v>
      </c>
      <c r="L14" s="8" t="str">
        <f>"000135"</f>
        <v>000135</v>
      </c>
      <c r="M14" s="7">
        <v>43092</v>
      </c>
      <c r="N14" s="8">
        <v>17</v>
      </c>
      <c r="O14" s="8" t="str">
        <f>"002587"</f>
        <v>002587</v>
      </c>
      <c r="P14" s="7">
        <v>43627</v>
      </c>
      <c r="Q14" s="10">
        <v>5.1349499999999999</v>
      </c>
      <c r="R14" s="10">
        <v>0.59530000000000005</v>
      </c>
      <c r="S14" s="10">
        <v>4.53965</v>
      </c>
      <c r="T14" s="8">
        <v>76</v>
      </c>
      <c r="U14" s="7">
        <v>43628</v>
      </c>
      <c r="V14" s="8">
        <v>0</v>
      </c>
      <c r="W14" s="9" t="s">
        <v>77</v>
      </c>
      <c r="X14" s="8" t="s">
        <v>32</v>
      </c>
      <c r="Y14" s="9" t="s">
        <v>33</v>
      </c>
      <c r="Z14" s="8" t="s">
        <v>54</v>
      </c>
      <c r="AA14" s="9" t="s">
        <v>55</v>
      </c>
      <c r="AB14" s="10">
        <v>5.1349499999999999E-2</v>
      </c>
    </row>
    <row r="15" spans="1:28" s="4" customFormat="1" ht="13" x14ac:dyDescent="0.3">
      <c r="A15" s="5">
        <v>2881</v>
      </c>
      <c r="B15" s="6" t="s">
        <v>31</v>
      </c>
      <c r="C15" s="7">
        <v>43628</v>
      </c>
      <c r="D15" s="8">
        <v>81</v>
      </c>
      <c r="E15" s="9" t="s">
        <v>56</v>
      </c>
      <c r="F15" s="8" t="s">
        <v>78</v>
      </c>
      <c r="G15" s="9" t="s">
        <v>79</v>
      </c>
      <c r="H15" s="8" t="str">
        <f>"000111"</f>
        <v>000111</v>
      </c>
      <c r="I15" s="7">
        <v>42998</v>
      </c>
      <c r="J15" s="8" t="str">
        <f>"000043"</f>
        <v>000043</v>
      </c>
      <c r="K15" s="7">
        <v>43095</v>
      </c>
      <c r="L15" s="8" t="str">
        <f>"000137"</f>
        <v>000137</v>
      </c>
      <c r="M15" s="7">
        <v>43095</v>
      </c>
      <c r="N15" s="8">
        <v>16</v>
      </c>
      <c r="O15" s="8" t="str">
        <f>"002602"</f>
        <v>002602</v>
      </c>
      <c r="P15" s="7">
        <v>43627</v>
      </c>
      <c r="Q15" s="10">
        <v>95.249459999999999</v>
      </c>
      <c r="R15" s="10">
        <v>10.82849</v>
      </c>
      <c r="S15" s="10">
        <v>84.420969999999997</v>
      </c>
      <c r="T15" s="8">
        <v>76</v>
      </c>
      <c r="U15" s="7">
        <v>43628</v>
      </c>
      <c r="V15" s="8">
        <v>0</v>
      </c>
      <c r="W15" s="9" t="s">
        <v>39</v>
      </c>
      <c r="X15" s="8" t="s">
        <v>42</v>
      </c>
      <c r="Y15" s="9" t="s">
        <v>43</v>
      </c>
      <c r="Z15" s="8" t="s">
        <v>54</v>
      </c>
      <c r="AA15" s="9" t="s">
        <v>55</v>
      </c>
      <c r="AB15" s="10">
        <v>0.95249459999999997</v>
      </c>
    </row>
    <row r="16" spans="1:28" s="4" customFormat="1" ht="13" x14ac:dyDescent="0.3">
      <c r="A16" s="5">
        <v>2882</v>
      </c>
      <c r="B16" s="6" t="s">
        <v>31</v>
      </c>
      <c r="C16" s="7">
        <v>43628</v>
      </c>
      <c r="D16" s="8">
        <v>81</v>
      </c>
      <c r="E16" s="9" t="s">
        <v>56</v>
      </c>
      <c r="F16" s="8" t="s">
        <v>80</v>
      </c>
      <c r="G16" s="9" t="s">
        <v>81</v>
      </c>
      <c r="H16" s="8" t="str">
        <f>"000148"</f>
        <v>000148</v>
      </c>
      <c r="I16" s="7">
        <v>42809</v>
      </c>
      <c r="J16" s="8" t="str">
        <f>"000044"</f>
        <v>000044</v>
      </c>
      <c r="K16" s="7">
        <v>43096</v>
      </c>
      <c r="L16" s="8" t="str">
        <f>"000142"</f>
        <v>000142</v>
      </c>
      <c r="M16" s="7">
        <v>43096</v>
      </c>
      <c r="N16" s="8">
        <v>17</v>
      </c>
      <c r="O16" s="8" t="str">
        <f>"002606"</f>
        <v>002606</v>
      </c>
      <c r="P16" s="7">
        <v>43627</v>
      </c>
      <c r="Q16" s="10">
        <v>25.695869999999999</v>
      </c>
      <c r="R16" s="10">
        <v>3.1044200000000002</v>
      </c>
      <c r="S16" s="10">
        <v>22.591449999999998</v>
      </c>
      <c r="T16" s="8">
        <v>76</v>
      </c>
      <c r="U16" s="7">
        <v>43628</v>
      </c>
      <c r="V16" s="8">
        <v>0</v>
      </c>
      <c r="W16" s="9" t="s">
        <v>70</v>
      </c>
      <c r="X16" s="8" t="s">
        <v>32</v>
      </c>
      <c r="Y16" s="9" t="s">
        <v>33</v>
      </c>
      <c r="Z16" s="8" t="s">
        <v>54</v>
      </c>
      <c r="AA16" s="9" t="s">
        <v>55</v>
      </c>
      <c r="AB16" s="10">
        <v>0.25695869999999998</v>
      </c>
    </row>
    <row r="17" spans="1:28" s="4" customFormat="1" ht="13" x14ac:dyDescent="0.3">
      <c r="A17" s="5">
        <v>2883</v>
      </c>
      <c r="B17" s="6" t="s">
        <v>31</v>
      </c>
      <c r="C17" s="7">
        <v>43633</v>
      </c>
      <c r="D17" s="8">
        <v>81</v>
      </c>
      <c r="E17" s="9" t="s">
        <v>56</v>
      </c>
      <c r="F17" s="8" t="s">
        <v>82</v>
      </c>
      <c r="G17" s="9" t="s">
        <v>83</v>
      </c>
      <c r="H17" s="8" t="str">
        <f>"000149"</f>
        <v>000149</v>
      </c>
      <c r="I17" s="7">
        <v>43086</v>
      </c>
      <c r="J17" s="8" t="str">
        <f>"000016"</f>
        <v>000016</v>
      </c>
      <c r="K17" s="7">
        <v>43615</v>
      </c>
      <c r="L17" s="8" t="str">
        <f>"000042"</f>
        <v>000042</v>
      </c>
      <c r="M17" s="7">
        <v>43615</v>
      </c>
      <c r="N17" s="8">
        <v>17</v>
      </c>
      <c r="O17" s="8" t="str">
        <f>"002760"</f>
        <v>002760</v>
      </c>
      <c r="P17" s="7">
        <v>43630</v>
      </c>
      <c r="Q17" s="10">
        <v>67.174440000000004</v>
      </c>
      <c r="R17" s="10">
        <v>3.6349800000000001</v>
      </c>
      <c r="S17" s="10">
        <v>63.539459999999998</v>
      </c>
      <c r="T17" s="8">
        <v>84</v>
      </c>
      <c r="U17" s="7">
        <v>43633</v>
      </c>
      <c r="V17" s="8">
        <v>0</v>
      </c>
      <c r="W17" s="9" t="s">
        <v>84</v>
      </c>
      <c r="X17" s="8" t="s">
        <v>35</v>
      </c>
      <c r="Y17" s="9" t="s">
        <v>36</v>
      </c>
      <c r="Z17" s="8" t="s">
        <v>54</v>
      </c>
      <c r="AA17" s="9" t="s">
        <v>55</v>
      </c>
      <c r="AB17" s="10">
        <v>0.67174440000000002</v>
      </c>
    </row>
    <row r="18" spans="1:28" s="4" customFormat="1" ht="13" x14ac:dyDescent="0.3">
      <c r="A18" s="5">
        <v>2884</v>
      </c>
      <c r="B18" s="6" t="s">
        <v>31</v>
      </c>
      <c r="C18" s="7">
        <v>43636</v>
      </c>
      <c r="D18" s="8">
        <v>81</v>
      </c>
      <c r="E18" s="9" t="s">
        <v>56</v>
      </c>
      <c r="F18" s="8" t="s">
        <v>85</v>
      </c>
      <c r="G18" s="9" t="s">
        <v>86</v>
      </c>
      <c r="H18" s="8" t="str">
        <f>"000271"</f>
        <v>000271</v>
      </c>
      <c r="I18" s="7">
        <v>42444</v>
      </c>
      <c r="J18" s="8" t="str">
        <f>"000036"</f>
        <v>000036</v>
      </c>
      <c r="K18" s="7">
        <v>43092</v>
      </c>
      <c r="L18" s="8" t="str">
        <f>"000143"</f>
        <v>000143</v>
      </c>
      <c r="M18" s="7">
        <v>43098</v>
      </c>
      <c r="N18" s="8">
        <v>16</v>
      </c>
      <c r="O18" s="8" t="str">
        <f>"002792"</f>
        <v>002792</v>
      </c>
      <c r="P18" s="7">
        <v>43633</v>
      </c>
      <c r="Q18" s="10">
        <v>5.9012399999999996</v>
      </c>
      <c r="R18" s="10">
        <v>0.72985</v>
      </c>
      <c r="S18" s="10">
        <v>5.1713899999999997</v>
      </c>
      <c r="T18" s="8">
        <v>89</v>
      </c>
      <c r="U18" s="7">
        <v>43636</v>
      </c>
      <c r="V18" s="8">
        <v>0</v>
      </c>
      <c r="W18" s="9" t="s">
        <v>87</v>
      </c>
      <c r="X18" s="8" t="s">
        <v>32</v>
      </c>
      <c r="Y18" s="9" t="s">
        <v>33</v>
      </c>
      <c r="Z18" s="8" t="s">
        <v>54</v>
      </c>
      <c r="AA18" s="9" t="s">
        <v>55</v>
      </c>
      <c r="AB18" s="10">
        <v>5.9012399999999993E-2</v>
      </c>
    </row>
    <row r="19" spans="1:28" s="4" customFormat="1" ht="13" x14ac:dyDescent="0.3">
      <c r="A19" s="5">
        <v>2885</v>
      </c>
      <c r="B19" s="6" t="s">
        <v>31</v>
      </c>
      <c r="C19" s="7">
        <v>43641</v>
      </c>
      <c r="D19" s="8">
        <v>81</v>
      </c>
      <c r="E19" s="9" t="s">
        <v>56</v>
      </c>
      <c r="F19" s="8" t="s">
        <v>88</v>
      </c>
      <c r="G19" s="9" t="s">
        <v>89</v>
      </c>
      <c r="H19" s="8" t="str">
        <f>"000006"</f>
        <v>000006</v>
      </c>
      <c r="I19" s="7">
        <v>43593</v>
      </c>
      <c r="J19" s="8" t="str">
        <f>"000003"</f>
        <v>000003</v>
      </c>
      <c r="K19" s="7">
        <v>43598</v>
      </c>
      <c r="L19" s="8" t="str">
        <f>"000003"</f>
        <v>000003</v>
      </c>
      <c r="M19" s="7">
        <v>43598</v>
      </c>
      <c r="N19" s="8">
        <v>19</v>
      </c>
      <c r="O19" s="8" t="str">
        <f>"002828"</f>
        <v>002828</v>
      </c>
      <c r="P19" s="7">
        <v>43635</v>
      </c>
      <c r="Q19" s="10">
        <v>9.9997799999999994</v>
      </c>
      <c r="R19" s="10">
        <v>1.0129999999999999</v>
      </c>
      <c r="S19" s="10">
        <v>8.9867799999999995</v>
      </c>
      <c r="T19" s="8">
        <v>93</v>
      </c>
      <c r="U19" s="7">
        <v>43641</v>
      </c>
      <c r="V19" s="8">
        <v>9901989027</v>
      </c>
      <c r="W19" s="9" t="s">
        <v>90</v>
      </c>
      <c r="X19" s="8" t="s">
        <v>44</v>
      </c>
      <c r="Y19" s="9" t="s">
        <v>45</v>
      </c>
      <c r="Z19" s="8" t="s">
        <v>50</v>
      </c>
      <c r="AA19" s="9" t="s">
        <v>51</v>
      </c>
      <c r="AB19" s="10">
        <v>9.9997799999999998E-2</v>
      </c>
    </row>
    <row r="20" spans="1:28" s="4" customFormat="1" ht="13" x14ac:dyDescent="0.3">
      <c r="A20" s="5">
        <v>2886</v>
      </c>
      <c r="B20" s="6" t="s">
        <v>101</v>
      </c>
      <c r="C20" s="7">
        <v>43647</v>
      </c>
      <c r="D20" s="8">
        <v>81</v>
      </c>
      <c r="E20" s="9" t="s">
        <v>56</v>
      </c>
      <c r="F20" s="8" t="s">
        <v>102</v>
      </c>
      <c r="G20" s="11" t="s">
        <v>103</v>
      </c>
      <c r="H20" s="8" t="str">
        <f>"000117"</f>
        <v>000117</v>
      </c>
      <c r="I20" s="7">
        <v>42999</v>
      </c>
      <c r="J20" s="8" t="str">
        <f>"000047"</f>
        <v>000047</v>
      </c>
      <c r="K20" s="7">
        <v>43104</v>
      </c>
      <c r="L20" s="8" t="str">
        <f>"000156"</f>
        <v>000156</v>
      </c>
      <c r="M20" s="7">
        <v>43104</v>
      </c>
      <c r="N20" s="8">
        <v>17</v>
      </c>
      <c r="O20" s="8" t="str">
        <f>"003007"</f>
        <v>003007</v>
      </c>
      <c r="P20" s="7">
        <v>43640</v>
      </c>
      <c r="Q20" s="12">
        <v>22.593920000000001</v>
      </c>
      <c r="R20" s="12">
        <v>2.4771000000000001</v>
      </c>
      <c r="S20" s="12">
        <v>20.116820000000001</v>
      </c>
      <c r="T20" s="8">
        <v>96</v>
      </c>
      <c r="U20" s="7">
        <v>43647</v>
      </c>
      <c r="V20" s="8">
        <v>0</v>
      </c>
      <c r="W20" s="11" t="s">
        <v>104</v>
      </c>
      <c r="X20" s="8" t="s">
        <v>32</v>
      </c>
      <c r="Y20" s="11" t="s">
        <v>33</v>
      </c>
      <c r="Z20" s="8" t="s">
        <v>54</v>
      </c>
      <c r="AA20" s="11" t="s">
        <v>55</v>
      </c>
      <c r="AB20" s="12">
        <f t="shared" ref="AB20:AB30" si="1">Q20/100</f>
        <v>0.22593920000000001</v>
      </c>
    </row>
    <row r="21" spans="1:28" s="4" customFormat="1" ht="13" x14ac:dyDescent="0.3">
      <c r="A21" s="5">
        <v>2887</v>
      </c>
      <c r="B21" s="6" t="s">
        <v>101</v>
      </c>
      <c r="C21" s="7">
        <v>43650</v>
      </c>
      <c r="D21" s="8">
        <v>81</v>
      </c>
      <c r="E21" s="9" t="s">
        <v>56</v>
      </c>
      <c r="F21" s="8" t="s">
        <v>105</v>
      </c>
      <c r="G21" s="11" t="s">
        <v>106</v>
      </c>
      <c r="H21" s="8" t="str">
        <f>"000400"</f>
        <v>000400</v>
      </c>
      <c r="I21" s="7">
        <v>43522</v>
      </c>
      <c r="J21" s="8" t="str">
        <f>"000046"</f>
        <v>000046</v>
      </c>
      <c r="K21" s="7">
        <v>43750</v>
      </c>
      <c r="L21" s="8" t="str">
        <f>"000140"</f>
        <v>000140</v>
      </c>
      <c r="M21" s="7">
        <v>43750</v>
      </c>
      <c r="N21" s="8">
        <v>18</v>
      </c>
      <c r="O21" s="8" t="str">
        <f>"006053"</f>
        <v>006053</v>
      </c>
      <c r="P21" s="7">
        <v>43773</v>
      </c>
      <c r="Q21" s="12">
        <v>94.784850000000006</v>
      </c>
      <c r="R21" s="12">
        <v>4.7054499999999999</v>
      </c>
      <c r="S21" s="12">
        <v>90.079400000000007</v>
      </c>
      <c r="T21" s="8">
        <v>105</v>
      </c>
      <c r="U21" s="7">
        <v>43650</v>
      </c>
      <c r="V21" s="8">
        <v>8892221898</v>
      </c>
      <c r="W21" s="11" t="s">
        <v>107</v>
      </c>
      <c r="X21" s="8" t="s">
        <v>108</v>
      </c>
      <c r="Y21" s="11" t="s">
        <v>109</v>
      </c>
      <c r="Z21" s="8" t="s">
        <v>54</v>
      </c>
      <c r="AA21" s="11" t="s">
        <v>55</v>
      </c>
      <c r="AB21" s="12">
        <f t="shared" si="1"/>
        <v>0.94784850000000009</v>
      </c>
    </row>
    <row r="22" spans="1:28" s="4" customFormat="1" ht="13" x14ac:dyDescent="0.3">
      <c r="A22" s="5">
        <v>2888</v>
      </c>
      <c r="B22" s="6" t="s">
        <v>101</v>
      </c>
      <c r="C22" s="7">
        <v>43650</v>
      </c>
      <c r="D22" s="8">
        <v>81</v>
      </c>
      <c r="E22" s="9" t="s">
        <v>56</v>
      </c>
      <c r="F22" s="8" t="s">
        <v>110</v>
      </c>
      <c r="G22" s="11" t="s">
        <v>111</v>
      </c>
      <c r="H22" s="8" t="str">
        <f>"000401"</f>
        <v>000401</v>
      </c>
      <c r="I22" s="7">
        <v>43522</v>
      </c>
      <c r="J22" s="8" t="str">
        <f>"000047"</f>
        <v>000047</v>
      </c>
      <c r="K22" s="7">
        <v>43750</v>
      </c>
      <c r="L22" s="8" t="str">
        <f>"000141"</f>
        <v>000141</v>
      </c>
      <c r="M22" s="7">
        <v>43750</v>
      </c>
      <c r="N22" s="8">
        <v>18</v>
      </c>
      <c r="O22" s="8" t="str">
        <f>"006054"</f>
        <v>006054</v>
      </c>
      <c r="P22" s="7">
        <v>43773</v>
      </c>
      <c r="Q22" s="12">
        <v>89.811769999999996</v>
      </c>
      <c r="R22" s="12">
        <v>4.52088</v>
      </c>
      <c r="S22" s="12">
        <v>85.290890000000005</v>
      </c>
      <c r="T22" s="8">
        <v>105</v>
      </c>
      <c r="U22" s="7">
        <v>43650</v>
      </c>
      <c r="V22" s="8">
        <v>8892221898</v>
      </c>
      <c r="W22" s="11" t="s">
        <v>107</v>
      </c>
      <c r="X22" s="8" t="s">
        <v>108</v>
      </c>
      <c r="Y22" s="11" t="s">
        <v>109</v>
      </c>
      <c r="Z22" s="8" t="s">
        <v>54</v>
      </c>
      <c r="AA22" s="11" t="s">
        <v>55</v>
      </c>
      <c r="AB22" s="12">
        <f t="shared" si="1"/>
        <v>0.89811769999999991</v>
      </c>
    </row>
    <row r="23" spans="1:28" s="4" customFormat="1" ht="13" x14ac:dyDescent="0.3">
      <c r="A23" s="5">
        <v>2889</v>
      </c>
      <c r="B23" s="6" t="s">
        <v>101</v>
      </c>
      <c r="C23" s="7">
        <v>43654</v>
      </c>
      <c r="D23" s="8">
        <v>81</v>
      </c>
      <c r="E23" s="9" t="s">
        <v>56</v>
      </c>
      <c r="F23" s="8" t="s">
        <v>57</v>
      </c>
      <c r="G23" s="11" t="s">
        <v>58</v>
      </c>
      <c r="H23" s="8" t="str">
        <f>"000003"</f>
        <v>000003</v>
      </c>
      <c r="I23" s="7">
        <v>42930</v>
      </c>
      <c r="J23" s="8" t="str">
        <f>"000051"</f>
        <v>000051</v>
      </c>
      <c r="K23" s="7">
        <v>43777</v>
      </c>
      <c r="L23" s="8" t="str">
        <f>"000050"</f>
        <v>000050</v>
      </c>
      <c r="M23" s="7">
        <v>43777</v>
      </c>
      <c r="N23" s="8">
        <v>16</v>
      </c>
      <c r="O23" s="8" t="str">
        <f>""</f>
        <v/>
      </c>
      <c r="P23" s="8"/>
      <c r="Q23" s="12">
        <v>13.90563</v>
      </c>
      <c r="R23" s="12">
        <v>1.68696</v>
      </c>
      <c r="S23" s="12">
        <v>12.218669999999999</v>
      </c>
      <c r="T23" s="8">
        <v>109</v>
      </c>
      <c r="U23" s="7">
        <v>43654</v>
      </c>
      <c r="V23" s="8">
        <v>9980796171</v>
      </c>
      <c r="W23" s="11" t="s">
        <v>52</v>
      </c>
      <c r="X23" s="8" t="s">
        <v>29</v>
      </c>
      <c r="Y23" s="11" t="s">
        <v>30</v>
      </c>
      <c r="Z23" s="8" t="s">
        <v>50</v>
      </c>
      <c r="AA23" s="11" t="s">
        <v>51</v>
      </c>
      <c r="AB23" s="12">
        <f t="shared" si="1"/>
        <v>0.13905629999999999</v>
      </c>
    </row>
    <row r="24" spans="1:28" s="4" customFormat="1" ht="13" x14ac:dyDescent="0.3">
      <c r="A24" s="5">
        <v>2890</v>
      </c>
      <c r="B24" s="6" t="s">
        <v>101</v>
      </c>
      <c r="C24" s="7">
        <v>43665</v>
      </c>
      <c r="D24" s="8">
        <v>81</v>
      </c>
      <c r="E24" s="9" t="s">
        <v>56</v>
      </c>
      <c r="F24" s="8" t="s">
        <v>112</v>
      </c>
      <c r="G24" s="11" t="s">
        <v>113</v>
      </c>
      <c r="H24" s="8" t="str">
        <f>"000021"</f>
        <v>000021</v>
      </c>
      <c r="I24" s="7">
        <v>43605</v>
      </c>
      <c r="J24" s="8" t="str">
        <f>"000032"</f>
        <v>000032</v>
      </c>
      <c r="K24" s="7">
        <v>43647</v>
      </c>
      <c r="L24" s="8" t="str">
        <f>"000084"</f>
        <v>000084</v>
      </c>
      <c r="M24" s="7">
        <v>43647</v>
      </c>
      <c r="N24" s="8">
        <v>19</v>
      </c>
      <c r="O24" s="8" t="str">
        <f>"003502"</f>
        <v>003502</v>
      </c>
      <c r="P24" s="7">
        <v>43663</v>
      </c>
      <c r="Q24" s="12">
        <v>58.794759999999997</v>
      </c>
      <c r="R24" s="12">
        <v>6.16439</v>
      </c>
      <c r="S24" s="12">
        <v>52.630369999999999</v>
      </c>
      <c r="T24" s="8">
        <v>117</v>
      </c>
      <c r="U24" s="7">
        <v>43665</v>
      </c>
      <c r="V24" s="8">
        <v>9844092333</v>
      </c>
      <c r="W24" s="11" t="s">
        <v>114</v>
      </c>
      <c r="X24" s="8" t="s">
        <v>35</v>
      </c>
      <c r="Y24" s="11" t="s">
        <v>36</v>
      </c>
      <c r="Z24" s="8" t="s">
        <v>54</v>
      </c>
      <c r="AA24" s="11" t="s">
        <v>55</v>
      </c>
      <c r="AB24" s="12">
        <f t="shared" si="1"/>
        <v>0.58794760000000001</v>
      </c>
    </row>
    <row r="25" spans="1:28" s="4" customFormat="1" ht="13" x14ac:dyDescent="0.3">
      <c r="A25" s="5">
        <v>2891</v>
      </c>
      <c r="B25" s="6" t="s">
        <v>101</v>
      </c>
      <c r="C25" s="7">
        <v>43665</v>
      </c>
      <c r="D25" s="8">
        <v>81</v>
      </c>
      <c r="E25" s="9" t="s">
        <v>56</v>
      </c>
      <c r="F25" s="8" t="s">
        <v>115</v>
      </c>
      <c r="G25" s="11" t="s">
        <v>116</v>
      </c>
      <c r="H25" s="8" t="str">
        <f>"000404"</f>
        <v>000404</v>
      </c>
      <c r="I25" s="7">
        <v>43522</v>
      </c>
      <c r="J25" s="8" t="str">
        <f>"000033"</f>
        <v>000033</v>
      </c>
      <c r="K25" s="7">
        <v>43647</v>
      </c>
      <c r="L25" s="8" t="str">
        <f>"000085"</f>
        <v>000085</v>
      </c>
      <c r="M25" s="7">
        <v>43647</v>
      </c>
      <c r="N25" s="8">
        <v>19</v>
      </c>
      <c r="O25" s="8" t="str">
        <f>"003503"</f>
        <v>003503</v>
      </c>
      <c r="P25" s="7">
        <v>43663</v>
      </c>
      <c r="Q25" s="12">
        <v>51.785179999999997</v>
      </c>
      <c r="R25" s="12">
        <v>5.5300700000000003</v>
      </c>
      <c r="S25" s="12">
        <v>46.255110000000002</v>
      </c>
      <c r="T25" s="8">
        <v>117</v>
      </c>
      <c r="U25" s="7">
        <v>43665</v>
      </c>
      <c r="V25" s="8">
        <v>9448461353</v>
      </c>
      <c r="W25" s="11" t="s">
        <v>117</v>
      </c>
      <c r="X25" s="8" t="s">
        <v>35</v>
      </c>
      <c r="Y25" s="11" t="s">
        <v>36</v>
      </c>
      <c r="Z25" s="8" t="s">
        <v>54</v>
      </c>
      <c r="AA25" s="11" t="s">
        <v>55</v>
      </c>
      <c r="AB25" s="12">
        <f t="shared" si="1"/>
        <v>0.51785179999999997</v>
      </c>
    </row>
    <row r="26" spans="1:28" s="4" customFormat="1" ht="13" x14ac:dyDescent="0.3">
      <c r="A26" s="5">
        <v>2892</v>
      </c>
      <c r="B26" s="6" t="s">
        <v>101</v>
      </c>
      <c r="C26" s="7">
        <v>43668</v>
      </c>
      <c r="D26" s="8">
        <v>81</v>
      </c>
      <c r="E26" s="9" t="s">
        <v>56</v>
      </c>
      <c r="F26" s="8" t="s">
        <v>118</v>
      </c>
      <c r="G26" s="11" t="s">
        <v>119</v>
      </c>
      <c r="H26" s="8" t="str">
        <f>"000402"</f>
        <v>000402</v>
      </c>
      <c r="I26" s="7">
        <v>43522</v>
      </c>
      <c r="J26" s="8" t="str">
        <f>"000024"</f>
        <v>000024</v>
      </c>
      <c r="K26" s="7">
        <v>43640</v>
      </c>
      <c r="L26" s="8" t="str">
        <f>"000065"</f>
        <v>000065</v>
      </c>
      <c r="M26" s="7">
        <v>43640</v>
      </c>
      <c r="N26" s="8">
        <v>18</v>
      </c>
      <c r="O26" s="8" t="str">
        <f>"003639"</f>
        <v>003639</v>
      </c>
      <c r="P26" s="7">
        <v>43664</v>
      </c>
      <c r="Q26" s="12">
        <v>110.52292</v>
      </c>
      <c r="R26" s="12">
        <v>5.5626800000000003</v>
      </c>
      <c r="S26" s="12">
        <v>104.96024</v>
      </c>
      <c r="T26" s="8">
        <v>120</v>
      </c>
      <c r="U26" s="7">
        <v>43668</v>
      </c>
      <c r="V26" s="8">
        <v>7204663999</v>
      </c>
      <c r="W26" s="11" t="s">
        <v>120</v>
      </c>
      <c r="X26" s="8" t="s">
        <v>108</v>
      </c>
      <c r="Y26" s="11" t="s">
        <v>109</v>
      </c>
      <c r="Z26" s="8" t="s">
        <v>54</v>
      </c>
      <c r="AA26" s="11" t="s">
        <v>55</v>
      </c>
      <c r="AB26" s="12">
        <f t="shared" si="1"/>
        <v>1.1052291999999999</v>
      </c>
    </row>
    <row r="27" spans="1:28" s="4" customFormat="1" ht="13" x14ac:dyDescent="0.3">
      <c r="A27" s="5">
        <v>2893</v>
      </c>
      <c r="B27" s="6" t="s">
        <v>101</v>
      </c>
      <c r="C27" s="7">
        <v>43669</v>
      </c>
      <c r="D27" s="8">
        <v>81</v>
      </c>
      <c r="E27" s="9" t="s">
        <v>56</v>
      </c>
      <c r="F27" s="8" t="s">
        <v>121</v>
      </c>
      <c r="G27" s="11" t="s">
        <v>122</v>
      </c>
      <c r="H27" s="8" t="str">
        <f>"000107"</f>
        <v>000107</v>
      </c>
      <c r="I27" s="7">
        <v>42996</v>
      </c>
      <c r="J27" s="8" t="str">
        <f>"000052"</f>
        <v>000052</v>
      </c>
      <c r="K27" s="7">
        <v>43130</v>
      </c>
      <c r="L27" s="8" t="str">
        <f>"000187"</f>
        <v>000187</v>
      </c>
      <c r="M27" s="7">
        <v>43134</v>
      </c>
      <c r="N27" s="8">
        <v>17</v>
      </c>
      <c r="O27" s="8" t="str">
        <f>"003464"</f>
        <v>003464</v>
      </c>
      <c r="P27" s="7">
        <v>43662</v>
      </c>
      <c r="Q27" s="12">
        <v>22.655480000000001</v>
      </c>
      <c r="R27" s="12">
        <v>3.1526399999999999</v>
      </c>
      <c r="S27" s="12">
        <v>19.502839999999999</v>
      </c>
      <c r="T27" s="8">
        <v>122</v>
      </c>
      <c r="U27" s="7">
        <v>43669</v>
      </c>
      <c r="V27" s="8">
        <v>0</v>
      </c>
      <c r="W27" s="11" t="s">
        <v>77</v>
      </c>
      <c r="X27" s="8" t="s">
        <v>46</v>
      </c>
      <c r="Y27" s="11" t="s">
        <v>47</v>
      </c>
      <c r="Z27" s="8" t="s">
        <v>54</v>
      </c>
      <c r="AA27" s="11" t="s">
        <v>55</v>
      </c>
      <c r="AB27" s="12">
        <f t="shared" si="1"/>
        <v>0.2265548</v>
      </c>
    </row>
    <row r="28" spans="1:28" s="4" customFormat="1" ht="13" x14ac:dyDescent="0.3">
      <c r="A28" s="5">
        <v>2894</v>
      </c>
      <c r="B28" s="6" t="s">
        <v>123</v>
      </c>
      <c r="C28" s="7">
        <v>43703</v>
      </c>
      <c r="D28" s="8">
        <v>81</v>
      </c>
      <c r="E28" s="9" t="s">
        <v>56</v>
      </c>
      <c r="F28" s="8" t="s">
        <v>124</v>
      </c>
      <c r="G28" s="11" t="s">
        <v>125</v>
      </c>
      <c r="H28" s="8" t="str">
        <f>"000345"</f>
        <v>000345</v>
      </c>
      <c r="I28" s="7">
        <v>43511</v>
      </c>
      <c r="J28" s="8" t="str">
        <f>"000036"</f>
        <v>000036</v>
      </c>
      <c r="K28" s="7">
        <v>43661</v>
      </c>
      <c r="L28" s="8" t="str">
        <f>"000091"</f>
        <v>000091</v>
      </c>
      <c r="M28" s="7">
        <v>43661</v>
      </c>
      <c r="N28" s="8">
        <v>19</v>
      </c>
      <c r="O28" s="8" t="str">
        <f>"004610"</f>
        <v>004610</v>
      </c>
      <c r="P28" s="7">
        <v>43694</v>
      </c>
      <c r="Q28" s="12">
        <v>5.2936100000000001</v>
      </c>
      <c r="R28" s="12">
        <v>0.52444999999999997</v>
      </c>
      <c r="S28" s="12">
        <v>4.7691600000000003</v>
      </c>
      <c r="T28" s="8">
        <v>163</v>
      </c>
      <c r="U28" s="7">
        <v>43703</v>
      </c>
      <c r="V28" s="8">
        <v>9964422119</v>
      </c>
      <c r="W28" s="11" t="s">
        <v>126</v>
      </c>
      <c r="X28" s="8" t="s">
        <v>127</v>
      </c>
      <c r="Y28" s="11" t="s">
        <v>128</v>
      </c>
      <c r="Z28" s="8" t="s">
        <v>54</v>
      </c>
      <c r="AA28" s="11" t="s">
        <v>55</v>
      </c>
      <c r="AB28" s="12">
        <f t="shared" si="1"/>
        <v>5.29361E-2</v>
      </c>
    </row>
    <row r="29" spans="1:28" s="4" customFormat="1" ht="13" x14ac:dyDescent="0.3">
      <c r="A29" s="5">
        <v>2895</v>
      </c>
      <c r="B29" s="6" t="s">
        <v>129</v>
      </c>
      <c r="C29" s="7">
        <v>43717</v>
      </c>
      <c r="D29" s="8">
        <v>81</v>
      </c>
      <c r="E29" s="9" t="s">
        <v>56</v>
      </c>
      <c r="F29" s="8" t="s">
        <v>130</v>
      </c>
      <c r="G29" s="11" t="s">
        <v>131</v>
      </c>
      <c r="H29" s="8" t="str">
        <f>"000409"</f>
        <v>000409</v>
      </c>
      <c r="I29" s="7">
        <v>43530</v>
      </c>
      <c r="J29" s="8" t="str">
        <f>"000037"</f>
        <v>000037</v>
      </c>
      <c r="K29" s="7">
        <v>43662</v>
      </c>
      <c r="L29" s="8" t="str">
        <f>"000095"</f>
        <v>000095</v>
      </c>
      <c r="M29" s="7">
        <v>43662</v>
      </c>
      <c r="N29" s="8">
        <v>19</v>
      </c>
      <c r="O29" s="8" t="str">
        <f>"004757"</f>
        <v>004757</v>
      </c>
      <c r="P29" s="7">
        <v>43703</v>
      </c>
      <c r="Q29" s="12">
        <v>5.2782099999999996</v>
      </c>
      <c r="R29" s="12">
        <v>0.47900999999999999</v>
      </c>
      <c r="S29" s="12">
        <v>4.7991999999999999</v>
      </c>
      <c r="T29" s="8">
        <v>178</v>
      </c>
      <c r="U29" s="7">
        <v>43717</v>
      </c>
      <c r="V29" s="8">
        <v>9343722590</v>
      </c>
      <c r="W29" s="11" t="s">
        <v>132</v>
      </c>
      <c r="X29" s="8" t="s">
        <v>133</v>
      </c>
      <c r="Y29" s="11" t="s">
        <v>134</v>
      </c>
      <c r="Z29" s="8" t="s">
        <v>54</v>
      </c>
      <c r="AA29" s="11" t="s">
        <v>55</v>
      </c>
      <c r="AB29" s="12">
        <f t="shared" si="1"/>
        <v>5.2782099999999998E-2</v>
      </c>
    </row>
    <row r="30" spans="1:28" s="4" customFormat="1" ht="13" x14ac:dyDescent="0.3">
      <c r="A30" s="5">
        <v>2896</v>
      </c>
      <c r="B30" s="6" t="s">
        <v>129</v>
      </c>
      <c r="C30" s="7">
        <v>43729</v>
      </c>
      <c r="D30" s="8">
        <v>81</v>
      </c>
      <c r="E30" s="9" t="s">
        <v>56</v>
      </c>
      <c r="F30" s="8" t="s">
        <v>135</v>
      </c>
      <c r="G30" s="11" t="s">
        <v>136</v>
      </c>
      <c r="H30" s="8" t="str">
        <f>"000230"</f>
        <v>000230</v>
      </c>
      <c r="I30" s="7">
        <v>43187</v>
      </c>
      <c r="J30" s="8" t="str">
        <f>"000001"</f>
        <v>000001</v>
      </c>
      <c r="K30" s="7">
        <v>43193</v>
      </c>
      <c r="L30" s="8" t="str">
        <f>"000003"</f>
        <v>000003</v>
      </c>
      <c r="M30" s="7">
        <v>43193</v>
      </c>
      <c r="N30" s="8">
        <v>16</v>
      </c>
      <c r="O30" s="8" t="str">
        <f>"004983"</f>
        <v>004983</v>
      </c>
      <c r="P30" s="7">
        <v>43717</v>
      </c>
      <c r="Q30" s="12">
        <v>5.7864800000000001</v>
      </c>
      <c r="R30" s="12">
        <v>0.76151000000000002</v>
      </c>
      <c r="S30" s="12">
        <v>5.0249699999999997</v>
      </c>
      <c r="T30" s="8">
        <v>194</v>
      </c>
      <c r="U30" s="7">
        <v>43729</v>
      </c>
      <c r="V30" s="8">
        <v>9448520330</v>
      </c>
      <c r="W30" s="11" t="s">
        <v>137</v>
      </c>
      <c r="X30" s="8" t="s">
        <v>32</v>
      </c>
      <c r="Y30" s="11" t="s">
        <v>33</v>
      </c>
      <c r="Z30" s="8" t="s">
        <v>54</v>
      </c>
      <c r="AA30" s="11" t="s">
        <v>55</v>
      </c>
      <c r="AB30" s="12">
        <f t="shared" si="1"/>
        <v>5.7864800000000001E-2</v>
      </c>
    </row>
    <row r="31" spans="1:28" s="4" customFormat="1" ht="13" x14ac:dyDescent="0.3">
      <c r="A31" s="5">
        <v>2897</v>
      </c>
      <c r="B31" s="6" t="s">
        <v>138</v>
      </c>
      <c r="C31" s="7">
        <v>43774</v>
      </c>
      <c r="D31" s="5">
        <v>81</v>
      </c>
      <c r="E31" s="9" t="s">
        <v>56</v>
      </c>
      <c r="F31" s="8" t="s">
        <v>105</v>
      </c>
      <c r="G31" s="9" t="s">
        <v>106</v>
      </c>
      <c r="H31" s="8" t="str">
        <f>"000400"</f>
        <v>000400</v>
      </c>
      <c r="I31" s="7">
        <v>43522</v>
      </c>
      <c r="J31" s="8" t="str">
        <f>"000046"</f>
        <v>000046</v>
      </c>
      <c r="K31" s="7">
        <v>43750</v>
      </c>
      <c r="L31" s="8" t="str">
        <f>"000140"</f>
        <v>000140</v>
      </c>
      <c r="M31" s="7">
        <v>43750</v>
      </c>
      <c r="N31" s="8">
        <v>18</v>
      </c>
      <c r="O31" s="8" t="str">
        <f>"006053"</f>
        <v>006053</v>
      </c>
      <c r="P31" s="7">
        <v>43773</v>
      </c>
      <c r="Q31" s="10">
        <v>15.67976</v>
      </c>
      <c r="R31" s="10">
        <v>0.92488999999999999</v>
      </c>
      <c r="S31" s="10">
        <v>14.75487</v>
      </c>
      <c r="T31" s="8">
        <v>13</v>
      </c>
      <c r="U31" s="7">
        <v>43774</v>
      </c>
      <c r="V31" s="8">
        <v>8892221898</v>
      </c>
      <c r="W31" s="9" t="s">
        <v>107</v>
      </c>
      <c r="X31" s="8" t="s">
        <v>108</v>
      </c>
      <c r="Y31" s="9" t="s">
        <v>109</v>
      </c>
      <c r="Z31" s="8" t="s">
        <v>54</v>
      </c>
      <c r="AA31" s="9" t="s">
        <v>55</v>
      </c>
      <c r="AB31" s="10">
        <v>0.15679760000000001</v>
      </c>
    </row>
    <row r="32" spans="1:28" s="4" customFormat="1" ht="13" x14ac:dyDescent="0.3">
      <c r="A32" s="5">
        <v>2898</v>
      </c>
      <c r="B32" s="6" t="s">
        <v>138</v>
      </c>
      <c r="C32" s="7">
        <v>43774</v>
      </c>
      <c r="D32" s="5">
        <v>81</v>
      </c>
      <c r="E32" s="9" t="s">
        <v>56</v>
      </c>
      <c r="F32" s="8" t="s">
        <v>110</v>
      </c>
      <c r="G32" s="9" t="s">
        <v>111</v>
      </c>
      <c r="H32" s="8" t="str">
        <f>"000401"</f>
        <v>000401</v>
      </c>
      <c r="I32" s="7">
        <v>43522</v>
      </c>
      <c r="J32" s="8" t="str">
        <f>"000047"</f>
        <v>000047</v>
      </c>
      <c r="K32" s="7">
        <v>43750</v>
      </c>
      <c r="L32" s="8" t="str">
        <f>"000141"</f>
        <v>000141</v>
      </c>
      <c r="M32" s="7">
        <v>43750</v>
      </c>
      <c r="N32" s="8">
        <v>18</v>
      </c>
      <c r="O32" s="8" t="str">
        <f>"006054"</f>
        <v>006054</v>
      </c>
      <c r="P32" s="7">
        <v>43773</v>
      </c>
      <c r="Q32" s="10">
        <v>20.642199999999999</v>
      </c>
      <c r="R32" s="10">
        <v>1.4322999999999999</v>
      </c>
      <c r="S32" s="10">
        <v>19.209900000000001</v>
      </c>
      <c r="T32" s="8">
        <v>13</v>
      </c>
      <c r="U32" s="7">
        <v>43774</v>
      </c>
      <c r="V32" s="8">
        <v>8892221898</v>
      </c>
      <c r="W32" s="9" t="s">
        <v>107</v>
      </c>
      <c r="X32" s="8" t="s">
        <v>108</v>
      </c>
      <c r="Y32" s="9" t="s">
        <v>109</v>
      </c>
      <c r="Z32" s="8" t="s">
        <v>54</v>
      </c>
      <c r="AA32" s="9" t="s">
        <v>55</v>
      </c>
      <c r="AB32" s="10">
        <v>0.20642199999999999</v>
      </c>
    </row>
    <row r="33" spans="1:28" s="4" customFormat="1" ht="13" x14ac:dyDescent="0.3">
      <c r="A33" s="5">
        <v>2899</v>
      </c>
      <c r="B33" s="6" t="s">
        <v>139</v>
      </c>
      <c r="C33" s="7">
        <v>43823</v>
      </c>
      <c r="D33" s="5">
        <v>81</v>
      </c>
      <c r="E33" s="9" t="s">
        <v>56</v>
      </c>
      <c r="F33" s="8" t="s">
        <v>140</v>
      </c>
      <c r="G33" s="9" t="s">
        <v>141</v>
      </c>
      <c r="H33" s="8" t="str">
        <f>"000236"</f>
        <v>000236</v>
      </c>
      <c r="I33" s="7">
        <v>43193</v>
      </c>
      <c r="J33" s="8" t="str">
        <f>"000009"</f>
        <v>000009</v>
      </c>
      <c r="K33" s="7">
        <v>43216</v>
      </c>
      <c r="L33" s="8" t="str">
        <f>"000083"</f>
        <v>000083</v>
      </c>
      <c r="M33" s="7">
        <v>43251</v>
      </c>
      <c r="N33" s="8">
        <v>16</v>
      </c>
      <c r="O33" s="8" t="str">
        <f>"006795"</f>
        <v>006795</v>
      </c>
      <c r="P33" s="7">
        <v>43811</v>
      </c>
      <c r="Q33" s="10">
        <v>9.6513600000000004</v>
      </c>
      <c r="R33" s="10">
        <v>1.2503899999999999</v>
      </c>
      <c r="S33" s="10">
        <v>8.4009699999999992</v>
      </c>
      <c r="T33" s="8">
        <v>13</v>
      </c>
      <c r="U33" s="7">
        <v>43823</v>
      </c>
      <c r="V33" s="8">
        <v>7989533478</v>
      </c>
      <c r="W33" s="9" t="s">
        <v>142</v>
      </c>
      <c r="X33" s="8" t="s">
        <v>32</v>
      </c>
      <c r="Y33" s="9" t="s">
        <v>33</v>
      </c>
      <c r="Z33" s="8" t="s">
        <v>54</v>
      </c>
      <c r="AA33" s="9" t="s">
        <v>55</v>
      </c>
      <c r="AB33" s="10">
        <v>9.6513600000000005E-2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2020-01-28T12:03:00Z</dcterms:modified>
</cp:coreProperties>
</file>