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1" l="1"/>
  <c r="L27" i="1"/>
  <c r="J27" i="1"/>
  <c r="H27" i="1"/>
  <c r="O26" i="1"/>
  <c r="L26" i="1"/>
  <c r="J26" i="1"/>
  <c r="H26" i="1"/>
  <c r="O25" i="1"/>
  <c r="L25" i="1"/>
  <c r="J25" i="1"/>
  <c r="H25" i="1"/>
  <c r="O24" i="1"/>
  <c r="L24" i="1"/>
  <c r="J24" i="1"/>
  <c r="H24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<sst xmlns="http://schemas.openxmlformats.org/spreadsheetml/2006/main" count="262" uniqueCount="125">
  <si>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</si>
  <si>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</si>
  <si>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</si>
  <si>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</si>
  <si>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</si>
  <si>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</si>
  <si>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</si>
  <si>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</si>
  <si>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</si>
  <si>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</si>
  <si>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</si>
  <si>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</si>
  <si>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</si>
  <si>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</si>
  <si>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</si>
  <si>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</si>
  <si>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</si>
  <si>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</si>
  <si>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</si>
  <si>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</si>
  <si>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</si>
  <si>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</si>
  <si>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</si>
  <si>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</si>
  <si>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</si>
  <si>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</si>
  <si>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</si>
  <si>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</si>
  <si>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</si>
  <si>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P0300</t>
  </si>
  <si>
    <t>M and R to Street Lights - Replacement of Burnt Bulbs etc. (Package)</t>
  </si>
  <si>
    <t>June</t>
  </si>
  <si>
    <t>P1771</t>
  </si>
  <si>
    <t>Zone Works - POW Works</t>
  </si>
  <si>
    <t>P1878</t>
  </si>
  <si>
    <t>18per - Works (Bhagyajyothi, Sooru / Neeru Yojane and General) (54 Lakhs / New Wards)</t>
  </si>
  <si>
    <t>KRIDL</t>
  </si>
  <si>
    <t>P0190</t>
  </si>
  <si>
    <t>Works sanctioned by Hon Mayor</t>
  </si>
  <si>
    <t>P2415</t>
  </si>
  <si>
    <t>Reserve fund for TandF Committee</t>
  </si>
  <si>
    <t>ddo365</t>
  </si>
  <si>
    <t xml:space="preserve"> Executive Engineer Electrical Mahadevapura Zone</t>
  </si>
  <si>
    <t>ddo360</t>
  </si>
  <si>
    <t xml:space="preserve"> Assistant Executive Engineer White field Mahadevapura Zone</t>
  </si>
  <si>
    <t>Hagaduru</t>
  </si>
  <si>
    <t>084-18-000074</t>
  </si>
  <si>
    <t xml:space="preserve">Pot Holes filling and special repairs to roads in Hagaduru ward No.84 </t>
  </si>
  <si>
    <t>G.ANIL KUMAR</t>
  </si>
  <si>
    <t>084-17-000019</t>
  </si>
  <si>
    <t>Improvements of Drains and CC roads in Gandhipura 5th cross and providing Top slab at Gandhipura Teritiary drain in ward no 84</t>
  </si>
  <si>
    <t>084-16-000011</t>
  </si>
  <si>
    <t>Construction of drains at Vinayakanagara burrial ground in Ward No84 Hagaduru</t>
  </si>
  <si>
    <t>ADAVIBHAVI SRIDEVI</t>
  </si>
  <si>
    <t>084-16-000001</t>
  </si>
  <si>
    <t>Operation and maintanance of street light fittings in ward no 84 Hagaduru Mahadevapura Zone M04</t>
  </si>
  <si>
    <t>M/s Satya Enterprise,</t>
  </si>
  <si>
    <t>M/s Satya Enterprises,</t>
  </si>
  <si>
    <t>084-17-000022</t>
  </si>
  <si>
    <t>Improvements of RCC  roads in Ramagondanahalli village in ward no 84</t>
  </si>
  <si>
    <t>084-16-000033</t>
  </si>
  <si>
    <t>Improvementing roads and drains of Nallurhalli cross  roads in  ward no 84</t>
  </si>
  <si>
    <t>ANIL KUMAR G</t>
  </si>
  <si>
    <t>084-17-000018</t>
  </si>
  <si>
    <t>Improvements of RCC Drains and Roads in Nallurhalli colony in ward no 84</t>
  </si>
  <si>
    <t>M/s Kridl</t>
  </si>
  <si>
    <t>084-17-000004</t>
  </si>
  <si>
    <t>Improvements to roads of Immadihalli Annapoorneshwari  temple road in ward no 84</t>
  </si>
  <si>
    <t>M/s KRIDl</t>
  </si>
  <si>
    <t>084-19-000005</t>
  </si>
  <si>
    <t>Improvements roads and drain in Immadihalli and Hagaduru SC and ST colony at Ward  No 84 Hagaduru</t>
  </si>
  <si>
    <t>The Executive Engineer-5, KRIDL</t>
  </si>
  <si>
    <t>084-19-000004</t>
  </si>
  <si>
    <t>Improvements roads and drain in Ramagondanahalli SC and ST colony at Ward  No 84 Hagaduru</t>
  </si>
  <si>
    <t>084-19-000006</t>
  </si>
  <si>
    <t>Improvements roads and drain in Siddapura and Nallurahalli  SC and ST colony at Ward  No 84 Hagaduru</t>
  </si>
  <si>
    <t>July</t>
  </si>
  <si>
    <t>084-17-000006</t>
  </si>
  <si>
    <t>Asphalting of roads at Vijayanagara road connecting Ganesha temple in ward no 84</t>
  </si>
  <si>
    <t>M/S KRIDL</t>
  </si>
  <si>
    <t>084-17-000046</t>
  </si>
  <si>
    <t>Providing and supplying of new pannel boards GI pipes Cables pumps and motors in ward no84 Hagduru</t>
  </si>
  <si>
    <t>M.ANJINAPPA</t>
  </si>
  <si>
    <t>P1802</t>
  </si>
  <si>
    <t>Water Supply New Areas</t>
  </si>
  <si>
    <t>084-17-000082</t>
  </si>
  <si>
    <t xml:space="preserve">Providing drinking water works in Ward No 84 in Mahadevpura Division </t>
  </si>
  <si>
    <t>P.NARAYANASWAMY</t>
  </si>
  <si>
    <t>P3110</t>
  </si>
  <si>
    <t>14th Finance Commission Grant Works</t>
  </si>
  <si>
    <t>084-18-000057</t>
  </si>
  <si>
    <t>Improvements to Solid Waste Management System at Ward No. 84 Hagaduru</t>
  </si>
  <si>
    <t>The Executive Engineer-5,</t>
  </si>
  <si>
    <t>P3298</t>
  </si>
  <si>
    <t>14th Finance Commission Works - SWM Works</t>
  </si>
  <si>
    <t>084-18-000051</t>
  </si>
  <si>
    <t>Construction of Public Toilets in Ward No.84 Hagaduru</t>
  </si>
  <si>
    <t>P3294</t>
  </si>
  <si>
    <t>14th Finance Commission Works - General Public ToiletandSeptage Maintenance</t>
  </si>
  <si>
    <t>August</t>
  </si>
  <si>
    <t>084-17-000040</t>
  </si>
  <si>
    <t>Providing and Repair of water supply pipe lines in Hagaduru in ward no 84 Hagaduru</t>
  </si>
  <si>
    <t>P NARAYANASWAMY</t>
  </si>
  <si>
    <t>September</t>
  </si>
  <si>
    <t>084-19-000046</t>
  </si>
  <si>
    <t>Restoration of roadcut portion done by BWSSB for Cavery water supply pipe line Gandhipura Hagaduru Immadihalli and Nagondanahalli surrounding area phase-1 works (under 110 villages area) ward no 84 Hgaduru</t>
  </si>
  <si>
    <t>C R Girish(M/S Ram and Company)</t>
  </si>
  <si>
    <t>P0613</t>
  </si>
  <si>
    <t>Redoing of Road cut Portions (Deposit Contributions)</t>
  </si>
  <si>
    <t>October</t>
  </si>
  <si>
    <t>084-17-000083</t>
  </si>
  <si>
    <t>Engagement of Gangman and Hiring of Tractor Tippers for cleaning and Maintenance of road side drains and other cleaning works in works in ward no 84</t>
  </si>
  <si>
    <t>T ANJANAPPA</t>
  </si>
  <si>
    <t>084-12-000057</t>
  </si>
  <si>
    <t>Remodelling of drain MD451 from Vijayanagara to join MD453 RCC Ushape drain from Ch.0 to1000m</t>
  </si>
  <si>
    <t>TamTam Pedda guruva reddy</t>
  </si>
  <si>
    <t>P0542</t>
  </si>
  <si>
    <t>Chellagatta Valley (Payment)</t>
  </si>
  <si>
    <t>ddo313</t>
  </si>
  <si>
    <t xml:space="preserve"> Chief Engineer SWD Central Zone</t>
  </si>
  <si>
    <t>December</t>
  </si>
  <si>
    <t>084-18-000058</t>
  </si>
  <si>
    <t>Clearance of Black spots and debris at Ward No. 84 Hagaduru</t>
  </si>
  <si>
    <t>084-17-000012</t>
  </si>
  <si>
    <t>Improvements and construction of compound of DWCC in ward 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</si>
</sst>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"/>
  <sheetViews>
    <sheetView tabSelected="1" workbookViewId="0">
      <selection activeCell="E5" sqref="E5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0.36328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2982</v>
      </c>
      <c r="B2" s="5" t="s">
        <v>28</v>
      </c>
      <c r="C2" s="6">
        <v>43564</v>
      </c>
      <c r="D2" s="7">
        <v>84</v>
      </c>
      <c r="E2" s="8" t="s">
        <v>45</v>
      </c>
      <c r="F2" s="7" t="s">
        <v>46</v>
      </c>
      <c r="G2" s="8" t="s">
        <v>47</v>
      </c>
      <c r="H2" s="7" t="str">
        <f>"000078"</f>
        <v>000078</v>
      </c>
      <c r="I2" s="6">
        <v>43341</v>
      </c>
      <c r="J2" s="7" t="str">
        <f>"000054"</f>
        <v>000054</v>
      </c>
      <c r="K2" s="6">
        <v>43341</v>
      </c>
      <c r="L2" s="7" t="str">
        <f>"000136"</f>
        <v>000136</v>
      </c>
      <c r="M2" s="6">
        <v>43341</v>
      </c>
      <c r="N2" s="7">
        <v>18</v>
      </c>
      <c r="O2" s="7" t="str">
        <f>"000056"</f>
        <v>000056</v>
      </c>
      <c r="P2" s="6">
        <v>43560</v>
      </c>
      <c r="Q2" s="9">
        <v>25.365629999999999</v>
      </c>
      <c r="R2" s="9">
        <v>2.74071</v>
      </c>
      <c r="S2" s="9">
        <v>22.624919999999999</v>
      </c>
      <c r="T2" s="7">
        <v>6</v>
      </c>
      <c r="U2" s="6">
        <v>43564</v>
      </c>
      <c r="V2" s="7">
        <v>9035865146</v>
      </c>
      <c r="W2" s="8" t="s">
        <v>48</v>
      </c>
      <c r="X2" s="7" t="s">
        <v>32</v>
      </c>
      <c r="Y2" s="8" t="s">
        <v>33</v>
      </c>
      <c r="Z2" s="7" t="s">
        <v>43</v>
      </c>
      <c r="AA2" s="8" t="s">
        <v>44</v>
      </c>
      <c r="AB2" s="9">
        <f>Q2/100</f>
        <v>0.2536563</v>
      </c>
    </row>
    <row r="3" spans="1:28" x14ac:dyDescent="0.35">
      <c r="A3" s="4">
        <v>2983</v>
      </c>
      <c r="B3" s="5" t="s">
        <v>28</v>
      </c>
      <c r="C3" s="6">
        <v>43566</v>
      </c>
      <c r="D3" s="7">
        <v>84</v>
      </c>
      <c r="E3" s="8" t="s">
        <v>45</v>
      </c>
      <c r="F3" s="7" t="s">
        <v>49</v>
      </c>
      <c r="G3" s="8" t="s">
        <v>50</v>
      </c>
      <c r="H3" s="7" t="str">
        <f>"000218"</f>
        <v>000218</v>
      </c>
      <c r="I3" s="6">
        <v>42782</v>
      </c>
      <c r="J3" s="7" t="str">
        <f>"000101"</f>
        <v>000101</v>
      </c>
      <c r="K3" s="6">
        <v>42915</v>
      </c>
      <c r="L3" s="7" t="str">
        <f>"000198"</f>
        <v>000198</v>
      </c>
      <c r="M3" s="6">
        <v>42916</v>
      </c>
      <c r="N3" s="7">
        <v>17</v>
      </c>
      <c r="O3" s="7" t="str">
        <f>"000133"</f>
        <v>000133</v>
      </c>
      <c r="P3" s="6">
        <v>43563</v>
      </c>
      <c r="Q3" s="9">
        <v>19.702110000000001</v>
      </c>
      <c r="R3" s="9">
        <v>2.7233399999999999</v>
      </c>
      <c r="S3" s="9">
        <v>16.978770000000001</v>
      </c>
      <c r="T3" s="7">
        <v>12</v>
      </c>
      <c r="U3" s="6">
        <v>43566</v>
      </c>
      <c r="V3" s="7">
        <v>9480828222</v>
      </c>
      <c r="W3" s="8" t="s">
        <v>36</v>
      </c>
      <c r="X3" s="7" t="s">
        <v>39</v>
      </c>
      <c r="Y3" s="8" t="s">
        <v>40</v>
      </c>
      <c r="Z3" s="7" t="s">
        <v>43</v>
      </c>
      <c r="AA3" s="8" t="s">
        <v>44</v>
      </c>
      <c r="AB3" s="9">
        <f>Q3/100</f>
        <v>0.1970211</v>
      </c>
    </row>
    <row r="4" spans="1:28" x14ac:dyDescent="0.35">
      <c r="A4" s="4">
        <v>2984</v>
      </c>
      <c r="B4" s="5" t="s">
        <v>28</v>
      </c>
      <c r="C4" s="6">
        <v>43580</v>
      </c>
      <c r="D4" s="7">
        <v>84</v>
      </c>
      <c r="E4" s="8" t="s">
        <v>45</v>
      </c>
      <c r="F4" s="7" t="s">
        <v>51</v>
      </c>
      <c r="G4" s="8" t="s">
        <v>52</v>
      </c>
      <c r="H4" s="7" t="str">
        <f>"000099"</f>
        <v>000099</v>
      </c>
      <c r="I4" s="6">
        <v>42522</v>
      </c>
      <c r="J4" s="7" t="str">
        <f>"000098"</f>
        <v>000098</v>
      </c>
      <c r="K4" s="6">
        <v>42914</v>
      </c>
      <c r="L4" s="7" t="str">
        <f>"000226"</f>
        <v>000226</v>
      </c>
      <c r="M4" s="6">
        <v>42916</v>
      </c>
      <c r="N4" s="7">
        <v>16</v>
      </c>
      <c r="O4" s="7" t="str">
        <f>"000784"</f>
        <v>000784</v>
      </c>
      <c r="P4" s="6">
        <v>43578</v>
      </c>
      <c r="Q4" s="9">
        <v>4.9095399999999998</v>
      </c>
      <c r="R4" s="9">
        <v>0.60475000000000001</v>
      </c>
      <c r="S4" s="9">
        <v>4.3047899999999997</v>
      </c>
      <c r="T4" s="7">
        <v>28</v>
      </c>
      <c r="U4" s="6">
        <v>43580</v>
      </c>
      <c r="V4" s="7">
        <v>9886291873</v>
      </c>
      <c r="W4" s="8" t="s">
        <v>53</v>
      </c>
      <c r="X4" s="7" t="s">
        <v>32</v>
      </c>
      <c r="Y4" s="8" t="s">
        <v>33</v>
      </c>
      <c r="Z4" s="7" t="s">
        <v>43</v>
      </c>
      <c r="AA4" s="8" t="s">
        <v>44</v>
      </c>
      <c r="AB4" s="9">
        <f>Q4/100</f>
        <v>4.9095399999999997E-2</v>
      </c>
    </row>
    <row r="5" spans="1:28" x14ac:dyDescent="0.35">
      <c r="A5" s="4">
        <v>2985</v>
      </c>
      <c r="B5" s="5" t="s">
        <v>28</v>
      </c>
      <c r="C5" s="6">
        <v>43582</v>
      </c>
      <c r="D5" s="7">
        <v>84</v>
      </c>
      <c r="E5" s="8" t="s">
        <v>45</v>
      </c>
      <c r="F5" s="7" t="s">
        <v>54</v>
      </c>
      <c r="G5" s="8" t="s">
        <v>55</v>
      </c>
      <c r="H5" s="7" t="str">
        <f>"000012"</f>
        <v>000012</v>
      </c>
      <c r="I5" s="6">
        <v>42625</v>
      </c>
      <c r="J5" s="7" t="str">
        <f>"000077"</f>
        <v>000077</v>
      </c>
      <c r="K5" s="6">
        <v>43427</v>
      </c>
      <c r="L5" s="7" t="str">
        <f>"000076"</f>
        <v>000076</v>
      </c>
      <c r="M5" s="6">
        <v>43427</v>
      </c>
      <c r="N5" s="7">
        <v>16</v>
      </c>
      <c r="O5" s="7" t="str">
        <f>"001124"</f>
        <v>001124</v>
      </c>
      <c r="P5" s="6">
        <v>43581</v>
      </c>
      <c r="Q5" s="9">
        <v>19.706399999999999</v>
      </c>
      <c r="R5" s="9">
        <v>2.4233799999999999</v>
      </c>
      <c r="S5" s="9">
        <v>17.28302</v>
      </c>
      <c r="T5" s="7">
        <v>32</v>
      </c>
      <c r="U5" s="6">
        <v>43582</v>
      </c>
      <c r="V5" s="7">
        <v>9845359953</v>
      </c>
      <c r="W5" s="8" t="s">
        <v>56</v>
      </c>
      <c r="X5" s="7" t="s">
        <v>29</v>
      </c>
      <c r="Y5" s="8" t="s">
        <v>30</v>
      </c>
      <c r="Z5" s="7" t="s">
        <v>41</v>
      </c>
      <c r="AA5" s="8" t="s">
        <v>42</v>
      </c>
      <c r="AB5" s="9">
        <f>Q5/100</f>
        <v>0.19706399999999999</v>
      </c>
    </row>
    <row r="6" spans="1:28" x14ac:dyDescent="0.35">
      <c r="A6" s="4">
        <v>2986</v>
      </c>
      <c r="B6" s="5" t="s">
        <v>28</v>
      </c>
      <c r="C6" s="6">
        <v>43582</v>
      </c>
      <c r="D6" s="7">
        <v>84</v>
      </c>
      <c r="E6" s="8" t="s">
        <v>45</v>
      </c>
      <c r="F6" s="7" t="s">
        <v>54</v>
      </c>
      <c r="G6" s="8" t="s">
        <v>55</v>
      </c>
      <c r="H6" s="7" t="str">
        <f>"000012"</f>
        <v>000012</v>
      </c>
      <c r="I6" s="6">
        <v>42625</v>
      </c>
      <c r="J6" s="7" t="str">
        <f>"000077"</f>
        <v>000077</v>
      </c>
      <c r="K6" s="6">
        <v>43427</v>
      </c>
      <c r="L6" s="7" t="str">
        <f>"000076"</f>
        <v>000076</v>
      </c>
      <c r="M6" s="6">
        <v>43427</v>
      </c>
      <c r="N6" s="7">
        <v>16</v>
      </c>
      <c r="O6" s="7" t="str">
        <f>"001124"</f>
        <v>001124</v>
      </c>
      <c r="P6" s="6">
        <v>43581</v>
      </c>
      <c r="Q6" s="9">
        <v>8.3324200000000008</v>
      </c>
      <c r="R6" s="9">
        <v>1.1607099999999999</v>
      </c>
      <c r="S6" s="9">
        <v>7.17171</v>
      </c>
      <c r="T6" s="7">
        <v>32</v>
      </c>
      <c r="U6" s="6">
        <v>43582</v>
      </c>
      <c r="V6" s="7">
        <v>9845359953</v>
      </c>
      <c r="W6" s="8" t="s">
        <v>57</v>
      </c>
      <c r="X6" s="7" t="s">
        <v>29</v>
      </c>
      <c r="Y6" s="8" t="s">
        <v>30</v>
      </c>
      <c r="Z6" s="7" t="s">
        <v>41</v>
      </c>
      <c r="AA6" s="8" t="s">
        <v>42</v>
      </c>
      <c r="AB6" s="9">
        <f>Q6/100</f>
        <v>8.3324200000000015E-2</v>
      </c>
    </row>
    <row r="7" spans="1:28" x14ac:dyDescent="0.35">
      <c r="A7" s="4">
        <v>2987</v>
      </c>
      <c r="B7" s="5" t="s">
        <v>31</v>
      </c>
      <c r="C7" s="6">
        <v>43628</v>
      </c>
      <c r="D7" s="7">
        <v>84</v>
      </c>
      <c r="E7" s="8" t="s">
        <v>45</v>
      </c>
      <c r="F7" s="7" t="s">
        <v>58</v>
      </c>
      <c r="G7" s="8" t="s">
        <v>59</v>
      </c>
      <c r="H7" s="7" t="str">
        <f>"000221"</f>
        <v>000221</v>
      </c>
      <c r="I7" s="6">
        <v>42782</v>
      </c>
      <c r="J7" s="7" t="str">
        <f>"000079"</f>
        <v>000079</v>
      </c>
      <c r="K7" s="6">
        <v>43097</v>
      </c>
      <c r="L7" s="7" t="str">
        <f>"000173"</f>
        <v>000173</v>
      </c>
      <c r="M7" s="6">
        <v>43097</v>
      </c>
      <c r="N7" s="7">
        <v>17</v>
      </c>
      <c r="O7" s="7" t="str">
        <f>"002623"</f>
        <v>002623</v>
      </c>
      <c r="P7" s="6">
        <v>43627</v>
      </c>
      <c r="Q7" s="9">
        <v>19.999500000000001</v>
      </c>
      <c r="R7" s="9">
        <v>2.38</v>
      </c>
      <c r="S7" s="9">
        <v>17.619499999999999</v>
      </c>
      <c r="T7" s="7">
        <v>76</v>
      </c>
      <c r="U7" s="6">
        <v>43628</v>
      </c>
      <c r="V7" s="7">
        <v>9480828222</v>
      </c>
      <c r="W7" s="8" t="s">
        <v>36</v>
      </c>
      <c r="X7" s="7" t="s">
        <v>39</v>
      </c>
      <c r="Y7" s="8" t="s">
        <v>40</v>
      </c>
      <c r="Z7" s="7" t="s">
        <v>43</v>
      </c>
      <c r="AA7" s="8" t="s">
        <v>44</v>
      </c>
      <c r="AB7" s="9">
        <v>0.19999500000000001</v>
      </c>
    </row>
    <row r="8" spans="1:28" x14ac:dyDescent="0.35">
      <c r="A8" s="4">
        <v>2988</v>
      </c>
      <c r="B8" s="5" t="s">
        <v>31</v>
      </c>
      <c r="C8" s="6">
        <v>43628</v>
      </c>
      <c r="D8" s="7">
        <v>84</v>
      </c>
      <c r="E8" s="8" t="s">
        <v>45</v>
      </c>
      <c r="F8" s="7" t="s">
        <v>60</v>
      </c>
      <c r="G8" s="8" t="s">
        <v>61</v>
      </c>
      <c r="H8" s="7" t="str">
        <f>"000102"</f>
        <v>000102</v>
      </c>
      <c r="I8" s="6">
        <v>42859</v>
      </c>
      <c r="J8" s="7" t="str">
        <f>"000080"</f>
        <v>000080</v>
      </c>
      <c r="K8" s="6">
        <v>43097</v>
      </c>
      <c r="L8" s="7" t="str">
        <f>"000174"</f>
        <v>000174</v>
      </c>
      <c r="M8" s="6">
        <v>43097</v>
      </c>
      <c r="N8" s="7">
        <v>16</v>
      </c>
      <c r="O8" s="7" t="str">
        <f>"002624"</f>
        <v>002624</v>
      </c>
      <c r="P8" s="6">
        <v>43627</v>
      </c>
      <c r="Q8" s="9">
        <v>19.56081</v>
      </c>
      <c r="R8" s="9">
        <v>2.1810200000000002</v>
      </c>
      <c r="S8" s="9">
        <v>17.37979</v>
      </c>
      <c r="T8" s="7">
        <v>76</v>
      </c>
      <c r="U8" s="6">
        <v>43628</v>
      </c>
      <c r="V8" s="7">
        <v>9901652865</v>
      </c>
      <c r="W8" s="8" t="s">
        <v>62</v>
      </c>
      <c r="X8" s="7" t="s">
        <v>37</v>
      </c>
      <c r="Y8" s="8" t="s">
        <v>38</v>
      </c>
      <c r="Z8" s="7" t="s">
        <v>43</v>
      </c>
      <c r="AA8" s="8" t="s">
        <v>44</v>
      </c>
      <c r="AB8" s="9">
        <v>0.19560810000000001</v>
      </c>
    </row>
    <row r="9" spans="1:28" x14ac:dyDescent="0.35">
      <c r="A9" s="4">
        <v>2989</v>
      </c>
      <c r="B9" s="5" t="s">
        <v>31</v>
      </c>
      <c r="C9" s="6">
        <v>43628</v>
      </c>
      <c r="D9" s="7">
        <v>84</v>
      </c>
      <c r="E9" s="8" t="s">
        <v>45</v>
      </c>
      <c r="F9" s="7" t="s">
        <v>63</v>
      </c>
      <c r="G9" s="8" t="s">
        <v>64</v>
      </c>
      <c r="H9" s="7" t="str">
        <f>"000217"</f>
        <v>000217</v>
      </c>
      <c r="I9" s="6">
        <v>42782</v>
      </c>
      <c r="J9" s="7" t="str">
        <f>"000081"</f>
        <v>000081</v>
      </c>
      <c r="K9" s="6">
        <v>43097</v>
      </c>
      <c r="L9" s="7" t="str">
        <f>"000175"</f>
        <v>000175</v>
      </c>
      <c r="M9" s="6">
        <v>43097</v>
      </c>
      <c r="N9" s="7">
        <v>17</v>
      </c>
      <c r="O9" s="7" t="str">
        <f>"002625"</f>
        <v>002625</v>
      </c>
      <c r="P9" s="6">
        <v>43627</v>
      </c>
      <c r="Q9" s="9">
        <v>19.808250000000001</v>
      </c>
      <c r="R9" s="9">
        <v>2.27664</v>
      </c>
      <c r="S9" s="9">
        <v>17.531610000000001</v>
      </c>
      <c r="T9" s="7">
        <v>76</v>
      </c>
      <c r="U9" s="6">
        <v>43628</v>
      </c>
      <c r="V9" s="7">
        <v>9480828222</v>
      </c>
      <c r="W9" s="8" t="s">
        <v>65</v>
      </c>
      <c r="X9" s="7" t="s">
        <v>39</v>
      </c>
      <c r="Y9" s="8" t="s">
        <v>40</v>
      </c>
      <c r="Z9" s="7" t="s">
        <v>43</v>
      </c>
      <c r="AA9" s="8" t="s">
        <v>44</v>
      </c>
      <c r="AB9" s="9">
        <v>0.19808250000000002</v>
      </c>
    </row>
    <row r="10" spans="1:28" x14ac:dyDescent="0.35">
      <c r="A10" s="4">
        <v>2990</v>
      </c>
      <c r="B10" s="5" t="s">
        <v>31</v>
      </c>
      <c r="C10" s="6">
        <v>43628</v>
      </c>
      <c r="D10" s="7">
        <v>84</v>
      </c>
      <c r="E10" s="8" t="s">
        <v>45</v>
      </c>
      <c r="F10" s="7" t="s">
        <v>66</v>
      </c>
      <c r="G10" s="8" t="s">
        <v>67</v>
      </c>
      <c r="H10" s="7" t="str">
        <f>"000180"</f>
        <v>000180</v>
      </c>
      <c r="I10" s="6">
        <v>42710</v>
      </c>
      <c r="J10" s="7" t="str">
        <f>"000082"</f>
        <v>000082</v>
      </c>
      <c r="K10" s="6">
        <v>43097</v>
      </c>
      <c r="L10" s="7" t="str">
        <f>"000176"</f>
        <v>000176</v>
      </c>
      <c r="M10" s="6">
        <v>43097</v>
      </c>
      <c r="N10" s="7">
        <v>17</v>
      </c>
      <c r="O10" s="7" t="str">
        <f>"002626"</f>
        <v>002626</v>
      </c>
      <c r="P10" s="6">
        <v>43627</v>
      </c>
      <c r="Q10" s="9">
        <v>45.277790000000003</v>
      </c>
      <c r="R10" s="9">
        <v>5.2837100000000001</v>
      </c>
      <c r="S10" s="9">
        <v>39.994079999999997</v>
      </c>
      <c r="T10" s="7">
        <v>76</v>
      </c>
      <c r="U10" s="6">
        <v>43628</v>
      </c>
      <c r="V10" s="7">
        <v>9480828222</v>
      </c>
      <c r="W10" s="8" t="s">
        <v>68</v>
      </c>
      <c r="X10" s="7" t="s">
        <v>37</v>
      </c>
      <c r="Y10" s="8" t="s">
        <v>38</v>
      </c>
      <c r="Z10" s="7" t="s">
        <v>43</v>
      </c>
      <c r="AA10" s="8" t="s">
        <v>44</v>
      </c>
      <c r="AB10" s="9">
        <v>0.45277790000000001</v>
      </c>
    </row>
    <row r="11" spans="1:28" x14ac:dyDescent="0.35">
      <c r="A11" s="4">
        <v>2991</v>
      </c>
      <c r="B11" s="5" t="s">
        <v>31</v>
      </c>
      <c r="C11" s="6">
        <v>43636</v>
      </c>
      <c r="D11" s="7">
        <v>84</v>
      </c>
      <c r="E11" s="8" t="s">
        <v>45</v>
      </c>
      <c r="F11" s="7" t="s">
        <v>69</v>
      </c>
      <c r="G11" s="8" t="s">
        <v>70</v>
      </c>
      <c r="H11" s="7" t="str">
        <f>"000304"</f>
        <v>000304</v>
      </c>
      <c r="I11" s="6">
        <v>43515</v>
      </c>
      <c r="J11" s="7" t="str">
        <f>"000113"</f>
        <v>000113</v>
      </c>
      <c r="K11" s="6">
        <v>43516</v>
      </c>
      <c r="L11" s="7" t="str">
        <f>"000262"</f>
        <v>000262</v>
      </c>
      <c r="M11" s="6">
        <v>43516</v>
      </c>
      <c r="N11" s="7">
        <v>19</v>
      </c>
      <c r="O11" s="7" t="str">
        <f>"002807"</f>
        <v>002807</v>
      </c>
      <c r="P11" s="6">
        <v>43633</v>
      </c>
      <c r="Q11" s="9">
        <v>64.946150000000003</v>
      </c>
      <c r="R11" s="9">
        <v>6.2332200000000002</v>
      </c>
      <c r="S11" s="9">
        <v>58.71293</v>
      </c>
      <c r="T11" s="7">
        <v>90</v>
      </c>
      <c r="U11" s="6">
        <v>43636</v>
      </c>
      <c r="V11" s="7">
        <v>9480828222</v>
      </c>
      <c r="W11" s="8" t="s">
        <v>71</v>
      </c>
      <c r="X11" s="7" t="s">
        <v>34</v>
      </c>
      <c r="Y11" s="8" t="s">
        <v>35</v>
      </c>
      <c r="Z11" s="7" t="s">
        <v>43</v>
      </c>
      <c r="AA11" s="8" t="s">
        <v>44</v>
      </c>
      <c r="AB11" s="9">
        <v>0.64946150000000002</v>
      </c>
    </row>
    <row r="12" spans="1:28" x14ac:dyDescent="0.35">
      <c r="A12" s="4">
        <v>2992</v>
      </c>
      <c r="B12" s="5" t="s">
        <v>31</v>
      </c>
      <c r="C12" s="6">
        <v>43636</v>
      </c>
      <c r="D12" s="7">
        <v>84</v>
      </c>
      <c r="E12" s="8" t="s">
        <v>45</v>
      </c>
      <c r="F12" s="7" t="s">
        <v>72</v>
      </c>
      <c r="G12" s="8" t="s">
        <v>73</v>
      </c>
      <c r="H12" s="7" t="str">
        <f>"000305"</f>
        <v>000305</v>
      </c>
      <c r="I12" s="6">
        <v>43515</v>
      </c>
      <c r="J12" s="7" t="str">
        <f>"000114"</f>
        <v>000114</v>
      </c>
      <c r="K12" s="6">
        <v>43516</v>
      </c>
      <c r="L12" s="7" t="str">
        <f>"000263"</f>
        <v>000263</v>
      </c>
      <c r="M12" s="6">
        <v>43516</v>
      </c>
      <c r="N12" s="7">
        <v>19</v>
      </c>
      <c r="O12" s="7" t="str">
        <f>"002808"</f>
        <v>002808</v>
      </c>
      <c r="P12" s="6">
        <v>43633</v>
      </c>
      <c r="Q12" s="9">
        <v>69.927220000000005</v>
      </c>
      <c r="R12" s="9">
        <v>6.7075899999999997</v>
      </c>
      <c r="S12" s="9">
        <v>63.219630000000002</v>
      </c>
      <c r="T12" s="7">
        <v>90</v>
      </c>
      <c r="U12" s="6">
        <v>43636</v>
      </c>
      <c r="V12" s="7">
        <v>9480828222</v>
      </c>
      <c r="W12" s="8" t="s">
        <v>71</v>
      </c>
      <c r="X12" s="7" t="s">
        <v>34</v>
      </c>
      <c r="Y12" s="8" t="s">
        <v>35</v>
      </c>
      <c r="Z12" s="7" t="s">
        <v>43</v>
      </c>
      <c r="AA12" s="8" t="s">
        <v>44</v>
      </c>
      <c r="AB12" s="9">
        <v>0.69927220000000001</v>
      </c>
    </row>
    <row r="13" spans="1:28" x14ac:dyDescent="0.35">
      <c r="A13" s="4">
        <v>2993</v>
      </c>
      <c r="B13" s="5" t="s">
        <v>31</v>
      </c>
      <c r="C13" s="6">
        <v>43636</v>
      </c>
      <c r="D13" s="7">
        <v>84</v>
      </c>
      <c r="E13" s="8" t="s">
        <v>45</v>
      </c>
      <c r="F13" s="7" t="s">
        <v>74</v>
      </c>
      <c r="G13" s="8" t="s">
        <v>75</v>
      </c>
      <c r="H13" s="7" t="str">
        <f>"000303"</f>
        <v>000303</v>
      </c>
      <c r="I13" s="6">
        <v>43515</v>
      </c>
      <c r="J13" s="7" t="str">
        <f>"000115"</f>
        <v>000115</v>
      </c>
      <c r="K13" s="6">
        <v>43516</v>
      </c>
      <c r="L13" s="7" t="str">
        <f>"000264"</f>
        <v>000264</v>
      </c>
      <c r="M13" s="6">
        <v>43516</v>
      </c>
      <c r="N13" s="7">
        <v>19</v>
      </c>
      <c r="O13" s="7" t="str">
        <f>"002809"</f>
        <v>002809</v>
      </c>
      <c r="P13" s="6">
        <v>43633</v>
      </c>
      <c r="Q13" s="9">
        <v>64.916179999999997</v>
      </c>
      <c r="R13" s="9">
        <v>6.2322300000000004</v>
      </c>
      <c r="S13" s="9">
        <v>58.683950000000003</v>
      </c>
      <c r="T13" s="7">
        <v>90</v>
      </c>
      <c r="U13" s="6">
        <v>43636</v>
      </c>
      <c r="V13" s="7">
        <v>9480828222</v>
      </c>
      <c r="W13" s="8" t="s">
        <v>71</v>
      </c>
      <c r="X13" s="7" t="s">
        <v>34</v>
      </c>
      <c r="Y13" s="8" t="s">
        <v>35</v>
      </c>
      <c r="Z13" s="7" t="s">
        <v>43</v>
      </c>
      <c r="AA13" s="8" t="s">
        <v>44</v>
      </c>
      <c r="AB13" s="9">
        <v>0.64916180000000001</v>
      </c>
    </row>
    <row r="14" spans="1:28" x14ac:dyDescent="0.35">
      <c r="A14" s="4">
        <v>2994</v>
      </c>
      <c r="B14" s="5" t="s">
        <v>76</v>
      </c>
      <c r="C14" s="6">
        <v>43654</v>
      </c>
      <c r="D14" s="7">
        <v>84</v>
      </c>
      <c r="E14" s="8" t="s">
        <v>45</v>
      </c>
      <c r="F14" s="7" t="s">
        <v>77</v>
      </c>
      <c r="G14" s="10" t="s">
        <v>78</v>
      </c>
      <c r="H14" s="7" t="str">
        <f>"000178"</f>
        <v>000178</v>
      </c>
      <c r="I14" s="6">
        <v>42710</v>
      </c>
      <c r="J14" s="7" t="str">
        <f>"000110"</f>
        <v>000110</v>
      </c>
      <c r="K14" s="6">
        <v>43131</v>
      </c>
      <c r="L14" s="7" t="str">
        <f>"000244"</f>
        <v>000244</v>
      </c>
      <c r="M14" s="6">
        <v>43131</v>
      </c>
      <c r="N14" s="7">
        <v>17</v>
      </c>
      <c r="O14" s="7" t="str">
        <f>"003339"</f>
        <v>003339</v>
      </c>
      <c r="P14" s="6">
        <v>43650</v>
      </c>
      <c r="Q14" s="11">
        <v>24.96743</v>
      </c>
      <c r="R14" s="11">
        <v>3.0736400000000001</v>
      </c>
      <c r="S14" s="11">
        <v>21.893789999999999</v>
      </c>
      <c r="T14" s="7">
        <v>108</v>
      </c>
      <c r="U14" s="6">
        <v>43654</v>
      </c>
      <c r="V14" s="7">
        <v>9480828222</v>
      </c>
      <c r="W14" s="10" t="s">
        <v>79</v>
      </c>
      <c r="X14" s="7" t="s">
        <v>37</v>
      </c>
      <c r="Y14" s="10" t="s">
        <v>38</v>
      </c>
      <c r="Z14" s="7" t="s">
        <v>43</v>
      </c>
      <c r="AA14" s="10" t="s">
        <v>44</v>
      </c>
      <c r="AB14" s="11">
        <f t="shared" ref="AB14:AB22" si="0">Q14/100</f>
        <v>0.24967430000000002</v>
      </c>
    </row>
    <row r="15" spans="1:28" x14ac:dyDescent="0.35">
      <c r="A15" s="4">
        <v>2995</v>
      </c>
      <c r="B15" s="5" t="s">
        <v>76</v>
      </c>
      <c r="C15" s="6">
        <v>43654</v>
      </c>
      <c r="D15" s="7">
        <v>84</v>
      </c>
      <c r="E15" s="8" t="s">
        <v>45</v>
      </c>
      <c r="F15" s="7" t="s">
        <v>54</v>
      </c>
      <c r="G15" s="10" t="s">
        <v>55</v>
      </c>
      <c r="H15" s="7" t="str">
        <f>"000012"</f>
        <v>000012</v>
      </c>
      <c r="I15" s="6">
        <v>42625</v>
      </c>
      <c r="J15" s="7" t="str">
        <f>"000037"</f>
        <v>000037</v>
      </c>
      <c r="K15" s="6">
        <v>43733</v>
      </c>
      <c r="L15" s="7" t="str">
        <f>"000037"</f>
        <v>000037</v>
      </c>
      <c r="M15" s="6">
        <v>43733</v>
      </c>
      <c r="N15" s="7">
        <v>16</v>
      </c>
      <c r="O15" s="7" t="str">
        <f>"005689"</f>
        <v>005689</v>
      </c>
      <c r="P15" s="6">
        <v>43748</v>
      </c>
      <c r="Q15" s="11">
        <v>14.07597</v>
      </c>
      <c r="R15" s="11">
        <v>1.70726</v>
      </c>
      <c r="S15" s="11">
        <v>12.36871</v>
      </c>
      <c r="T15" s="7">
        <v>109</v>
      </c>
      <c r="U15" s="6">
        <v>43654</v>
      </c>
      <c r="V15" s="7">
        <v>9845359953</v>
      </c>
      <c r="W15" s="10" t="s">
        <v>56</v>
      </c>
      <c r="X15" s="7" t="s">
        <v>29</v>
      </c>
      <c r="Y15" s="10" t="s">
        <v>30</v>
      </c>
      <c r="Z15" s="7" t="s">
        <v>41</v>
      </c>
      <c r="AA15" s="10" t="s">
        <v>42</v>
      </c>
      <c r="AB15" s="11">
        <f t="shared" si="0"/>
        <v>0.14075969999999999</v>
      </c>
    </row>
    <row r="16" spans="1:28" x14ac:dyDescent="0.35">
      <c r="A16" s="4">
        <v>2996</v>
      </c>
      <c r="B16" s="5" t="s">
        <v>76</v>
      </c>
      <c r="C16" s="6">
        <v>43664</v>
      </c>
      <c r="D16" s="7">
        <v>84</v>
      </c>
      <c r="E16" s="8" t="s">
        <v>45</v>
      </c>
      <c r="F16" s="7" t="s">
        <v>80</v>
      </c>
      <c r="G16" s="10" t="s">
        <v>81</v>
      </c>
      <c r="H16" s="7" t="str">
        <f>"000039"</f>
        <v>000039</v>
      </c>
      <c r="I16" s="6">
        <v>43297</v>
      </c>
      <c r="J16" s="7" t="str">
        <f>"000026"</f>
        <v>000026</v>
      </c>
      <c r="K16" s="6">
        <v>43297</v>
      </c>
      <c r="L16" s="7" t="str">
        <f>"000075"</f>
        <v>000075</v>
      </c>
      <c r="M16" s="6">
        <v>43297</v>
      </c>
      <c r="N16" s="7">
        <v>17</v>
      </c>
      <c r="O16" s="7" t="str">
        <f>"003546"</f>
        <v>003546</v>
      </c>
      <c r="P16" s="6">
        <v>43663</v>
      </c>
      <c r="Q16" s="11">
        <v>23.58173</v>
      </c>
      <c r="R16" s="11">
        <v>2.19401</v>
      </c>
      <c r="S16" s="11">
        <v>21.387720000000002</v>
      </c>
      <c r="T16" s="7">
        <v>116</v>
      </c>
      <c r="U16" s="6">
        <v>43664</v>
      </c>
      <c r="V16" s="7">
        <v>9480828222</v>
      </c>
      <c r="W16" s="10" t="s">
        <v>82</v>
      </c>
      <c r="X16" s="7" t="s">
        <v>83</v>
      </c>
      <c r="Y16" s="10" t="s">
        <v>84</v>
      </c>
      <c r="Z16" s="7" t="s">
        <v>43</v>
      </c>
      <c r="AA16" s="10" t="s">
        <v>44</v>
      </c>
      <c r="AB16" s="11">
        <f t="shared" si="0"/>
        <v>0.23581730000000001</v>
      </c>
    </row>
    <row r="17" spans="1:28" x14ac:dyDescent="0.35">
      <c r="A17" s="4">
        <v>2997</v>
      </c>
      <c r="B17" s="5" t="s">
        <v>76</v>
      </c>
      <c r="C17" s="6">
        <v>43668</v>
      </c>
      <c r="D17" s="7">
        <v>84</v>
      </c>
      <c r="E17" s="8" t="s">
        <v>45</v>
      </c>
      <c r="F17" s="7" t="s">
        <v>85</v>
      </c>
      <c r="G17" s="10" t="s">
        <v>86</v>
      </c>
      <c r="H17" s="7" t="str">
        <f>"000219"</f>
        <v>000219</v>
      </c>
      <c r="I17" s="6">
        <v>43482</v>
      </c>
      <c r="J17" s="7" t="str">
        <f>"000125"</f>
        <v>000125</v>
      </c>
      <c r="K17" s="6">
        <v>43555</v>
      </c>
      <c r="L17" s="7" t="str">
        <f>"000302"</f>
        <v>000302</v>
      </c>
      <c r="M17" s="6">
        <v>43555</v>
      </c>
      <c r="N17" s="7">
        <v>17</v>
      </c>
      <c r="O17" s="7" t="str">
        <f>"003396"</f>
        <v>003396</v>
      </c>
      <c r="P17" s="6">
        <v>43657</v>
      </c>
      <c r="Q17" s="11">
        <v>12.900320000000001</v>
      </c>
      <c r="R17" s="11">
        <v>1.4481599999999999</v>
      </c>
      <c r="S17" s="11">
        <v>11.452159999999999</v>
      </c>
      <c r="T17" s="7">
        <v>119</v>
      </c>
      <c r="U17" s="6">
        <v>43668</v>
      </c>
      <c r="V17" s="7">
        <v>9448593413</v>
      </c>
      <c r="W17" s="10" t="s">
        <v>87</v>
      </c>
      <c r="X17" s="7" t="s">
        <v>88</v>
      </c>
      <c r="Y17" s="10" t="s">
        <v>89</v>
      </c>
      <c r="Z17" s="7" t="s">
        <v>43</v>
      </c>
      <c r="AA17" s="10" t="s">
        <v>44</v>
      </c>
      <c r="AB17" s="11">
        <f t="shared" si="0"/>
        <v>0.12900320000000001</v>
      </c>
    </row>
    <row r="18" spans="1:28" x14ac:dyDescent="0.35">
      <c r="A18" s="4">
        <v>2998</v>
      </c>
      <c r="B18" s="5" t="s">
        <v>76</v>
      </c>
      <c r="C18" s="6">
        <v>43672</v>
      </c>
      <c r="D18" s="7">
        <v>84</v>
      </c>
      <c r="E18" s="8" t="s">
        <v>45</v>
      </c>
      <c r="F18" s="7" t="s">
        <v>90</v>
      </c>
      <c r="G18" s="10" t="s">
        <v>91</v>
      </c>
      <c r="H18" s="7" t="str">
        <f>"000135"</f>
        <v>000135</v>
      </c>
      <c r="I18" s="6">
        <v>43403</v>
      </c>
      <c r="J18" s="7" t="str">
        <f>"000013"</f>
        <v>000013</v>
      </c>
      <c r="K18" s="6">
        <v>43628</v>
      </c>
      <c r="L18" s="7" t="str">
        <f>"000041"</f>
        <v>000041</v>
      </c>
      <c r="M18" s="6">
        <v>43628</v>
      </c>
      <c r="N18" s="7">
        <v>18</v>
      </c>
      <c r="O18" s="7" t="str">
        <f>"003948"</f>
        <v>003948</v>
      </c>
      <c r="P18" s="6">
        <v>43670</v>
      </c>
      <c r="Q18" s="11">
        <v>11.5505</v>
      </c>
      <c r="R18" s="11">
        <v>1.1896899999999999</v>
      </c>
      <c r="S18" s="11">
        <v>10.360810000000001</v>
      </c>
      <c r="T18" s="7">
        <v>128</v>
      </c>
      <c r="U18" s="6">
        <v>43672</v>
      </c>
      <c r="V18" s="7">
        <v>9480828222</v>
      </c>
      <c r="W18" s="10" t="s">
        <v>92</v>
      </c>
      <c r="X18" s="7" t="s">
        <v>93</v>
      </c>
      <c r="Y18" s="10" t="s">
        <v>94</v>
      </c>
      <c r="Z18" s="7" t="s">
        <v>43</v>
      </c>
      <c r="AA18" s="10" t="s">
        <v>44</v>
      </c>
      <c r="AB18" s="11">
        <f t="shared" si="0"/>
        <v>0.115505</v>
      </c>
    </row>
    <row r="19" spans="1:28" x14ac:dyDescent="0.35">
      <c r="A19" s="4">
        <v>2999</v>
      </c>
      <c r="B19" s="5" t="s">
        <v>76</v>
      </c>
      <c r="C19" s="6">
        <v>43672</v>
      </c>
      <c r="D19" s="7">
        <v>84</v>
      </c>
      <c r="E19" s="8" t="s">
        <v>45</v>
      </c>
      <c r="F19" s="7" t="s">
        <v>95</v>
      </c>
      <c r="G19" s="10" t="s">
        <v>96</v>
      </c>
      <c r="H19" s="7" t="str">
        <f>"000136"</f>
        <v>000136</v>
      </c>
      <c r="I19" s="6">
        <v>43403</v>
      </c>
      <c r="J19" s="7" t="str">
        <f>"000002"</f>
        <v>000002</v>
      </c>
      <c r="K19" s="6">
        <v>43566</v>
      </c>
      <c r="L19" s="7" t="str">
        <f>"000003"</f>
        <v>000003</v>
      </c>
      <c r="M19" s="6">
        <v>43566</v>
      </c>
      <c r="N19" s="7">
        <v>18</v>
      </c>
      <c r="O19" s="7" t="str">
        <f>"003930"</f>
        <v>003930</v>
      </c>
      <c r="P19" s="6">
        <v>43669</v>
      </c>
      <c r="Q19" s="11">
        <v>44.795070000000003</v>
      </c>
      <c r="R19" s="11">
        <v>5.2641400000000003</v>
      </c>
      <c r="S19" s="11">
        <v>39.530929999999998</v>
      </c>
      <c r="T19" s="7">
        <v>128</v>
      </c>
      <c r="U19" s="6">
        <v>43672</v>
      </c>
      <c r="V19" s="7">
        <v>9480828222</v>
      </c>
      <c r="W19" s="10" t="s">
        <v>92</v>
      </c>
      <c r="X19" s="7" t="s">
        <v>97</v>
      </c>
      <c r="Y19" s="10" t="s">
        <v>98</v>
      </c>
      <c r="Z19" s="7" t="s">
        <v>43</v>
      </c>
      <c r="AA19" s="10" t="s">
        <v>44</v>
      </c>
      <c r="AB19" s="11">
        <f t="shared" si="0"/>
        <v>0.44795070000000003</v>
      </c>
    </row>
    <row r="20" spans="1:28" x14ac:dyDescent="0.35">
      <c r="A20" s="4">
        <v>3000</v>
      </c>
      <c r="B20" s="5" t="s">
        <v>76</v>
      </c>
      <c r="C20" s="6">
        <v>43672</v>
      </c>
      <c r="D20" s="7">
        <v>84</v>
      </c>
      <c r="E20" s="8" t="s">
        <v>45</v>
      </c>
      <c r="F20" s="7" t="s">
        <v>90</v>
      </c>
      <c r="G20" s="10" t="s">
        <v>91</v>
      </c>
      <c r="H20" s="7" t="str">
        <f>"000135"</f>
        <v>000135</v>
      </c>
      <c r="I20" s="6">
        <v>43403</v>
      </c>
      <c r="J20" s="7" t="str">
        <f>"000013"</f>
        <v>000013</v>
      </c>
      <c r="K20" s="6">
        <v>43628</v>
      </c>
      <c r="L20" s="7" t="str">
        <f>"000041"</f>
        <v>000041</v>
      </c>
      <c r="M20" s="6">
        <v>43628</v>
      </c>
      <c r="N20" s="7">
        <v>18</v>
      </c>
      <c r="O20" s="7" t="str">
        <f>"003948"</f>
        <v>003948</v>
      </c>
      <c r="P20" s="6">
        <v>43670</v>
      </c>
      <c r="Q20" s="11">
        <v>38.390210000000003</v>
      </c>
      <c r="R20" s="11">
        <v>3.9363800000000002</v>
      </c>
      <c r="S20" s="11">
        <v>34.453830000000004</v>
      </c>
      <c r="T20" s="7">
        <v>128</v>
      </c>
      <c r="U20" s="6">
        <v>43672</v>
      </c>
      <c r="V20" s="7">
        <v>9480828222</v>
      </c>
      <c r="W20" s="10" t="s">
        <v>92</v>
      </c>
      <c r="X20" s="7" t="s">
        <v>93</v>
      </c>
      <c r="Y20" s="10" t="s">
        <v>94</v>
      </c>
      <c r="Z20" s="7" t="s">
        <v>43</v>
      </c>
      <c r="AA20" s="10" t="s">
        <v>44</v>
      </c>
      <c r="AB20" s="11">
        <f t="shared" si="0"/>
        <v>0.38390210000000002</v>
      </c>
    </row>
    <row r="21" spans="1:28" x14ac:dyDescent="0.35">
      <c r="A21" s="4">
        <v>3001</v>
      </c>
      <c r="B21" s="5" t="s">
        <v>99</v>
      </c>
      <c r="C21" s="6">
        <v>43705</v>
      </c>
      <c r="D21" s="7">
        <v>84</v>
      </c>
      <c r="E21" s="8" t="s">
        <v>45</v>
      </c>
      <c r="F21" s="7" t="s">
        <v>100</v>
      </c>
      <c r="G21" s="10" t="s">
        <v>101</v>
      </c>
      <c r="H21" s="7" t="str">
        <f>"000171"</f>
        <v>000171</v>
      </c>
      <c r="I21" s="6">
        <v>43152</v>
      </c>
      <c r="J21" s="7" t="str">
        <f>"000047"</f>
        <v>000047</v>
      </c>
      <c r="K21" s="6">
        <v>43311</v>
      </c>
      <c r="L21" s="7" t="str">
        <f>"000102"</f>
        <v>000102</v>
      </c>
      <c r="M21" s="6">
        <v>43311</v>
      </c>
      <c r="N21" s="7">
        <v>17</v>
      </c>
      <c r="O21" s="7" t="str">
        <f>"004682"</f>
        <v>004682</v>
      </c>
      <c r="P21" s="6">
        <v>43698</v>
      </c>
      <c r="Q21" s="11">
        <v>9.8381699999999999</v>
      </c>
      <c r="R21" s="11">
        <v>0.91507000000000005</v>
      </c>
      <c r="S21" s="11">
        <v>8.9230999999999998</v>
      </c>
      <c r="T21" s="7">
        <v>171</v>
      </c>
      <c r="U21" s="6">
        <v>43705</v>
      </c>
      <c r="V21" s="7">
        <v>9480828222</v>
      </c>
      <c r="W21" s="10" t="s">
        <v>102</v>
      </c>
      <c r="X21" s="7" t="s">
        <v>32</v>
      </c>
      <c r="Y21" s="10" t="s">
        <v>33</v>
      </c>
      <c r="Z21" s="7" t="s">
        <v>43</v>
      </c>
      <c r="AA21" s="10" t="s">
        <v>44</v>
      </c>
      <c r="AB21" s="11">
        <f t="shared" si="0"/>
        <v>9.8381700000000002E-2</v>
      </c>
    </row>
    <row r="22" spans="1:28" x14ac:dyDescent="0.35">
      <c r="A22" s="4">
        <v>3002</v>
      </c>
      <c r="B22" s="5" t="s">
        <v>103</v>
      </c>
      <c r="C22" s="6">
        <v>43719</v>
      </c>
      <c r="D22" s="7">
        <v>84</v>
      </c>
      <c r="E22" s="8" t="s">
        <v>45</v>
      </c>
      <c r="F22" s="7" t="s">
        <v>104</v>
      </c>
      <c r="G22" s="10" t="s">
        <v>105</v>
      </c>
      <c r="H22" s="7" t="str">
        <f>"000178"</f>
        <v>000178</v>
      </c>
      <c r="I22" s="6">
        <v>43701</v>
      </c>
      <c r="J22" s="7" t="str">
        <f>"000036"</f>
        <v>000036</v>
      </c>
      <c r="K22" s="6">
        <v>43701</v>
      </c>
      <c r="L22" s="7" t="str">
        <f>"000111"</f>
        <v>000111</v>
      </c>
      <c r="M22" s="6">
        <v>43701</v>
      </c>
      <c r="N22" s="7">
        <v>19</v>
      </c>
      <c r="O22" s="7" t="str">
        <f>"004975"</f>
        <v>004975</v>
      </c>
      <c r="P22" s="6">
        <v>43717</v>
      </c>
      <c r="Q22" s="11">
        <v>67.715299999999999</v>
      </c>
      <c r="R22" s="11">
        <v>4.5852899999999996</v>
      </c>
      <c r="S22" s="11">
        <v>63.130009999999999</v>
      </c>
      <c r="T22" s="7">
        <v>182</v>
      </c>
      <c r="U22" s="6">
        <v>43719</v>
      </c>
      <c r="V22" s="7">
        <v>9448593413</v>
      </c>
      <c r="W22" s="10" t="s">
        <v>106</v>
      </c>
      <c r="X22" s="7" t="s">
        <v>107</v>
      </c>
      <c r="Y22" s="10" t="s">
        <v>108</v>
      </c>
      <c r="Z22" s="7" t="s">
        <v>43</v>
      </c>
      <c r="AA22" s="10" t="s">
        <v>44</v>
      </c>
      <c r="AB22" s="11">
        <f t="shared" si="0"/>
        <v>0.677153</v>
      </c>
    </row>
    <row r="23" spans="1:28" x14ac:dyDescent="0.35">
      <c r="A23" s="4">
        <v>3003</v>
      </c>
      <c r="B23" s="5" t="s">
        <v>109</v>
      </c>
      <c r="C23" s="6">
        <v>43748</v>
      </c>
      <c r="D23" s="4">
        <v>84</v>
      </c>
      <c r="E23" s="8" t="s">
        <v>45</v>
      </c>
      <c r="F23" s="7" t="s">
        <v>54</v>
      </c>
      <c r="G23" s="8" t="s">
        <v>55</v>
      </c>
      <c r="H23" s="7" t="str">
        <f>"000012"</f>
        <v>000012</v>
      </c>
      <c r="I23" s="6">
        <v>42625</v>
      </c>
      <c r="J23" s="7" t="str">
        <f>"000037"</f>
        <v>000037</v>
      </c>
      <c r="K23" s="6">
        <v>43733</v>
      </c>
      <c r="L23" s="7" t="str">
        <f>"000037"</f>
        <v>000037</v>
      </c>
      <c r="M23" s="6">
        <v>43733</v>
      </c>
      <c r="N23" s="7">
        <v>16</v>
      </c>
      <c r="O23" s="7" t="str">
        <f>"005689"</f>
        <v>005689</v>
      </c>
      <c r="P23" s="6">
        <v>43748</v>
      </c>
      <c r="Q23" s="9">
        <v>8.4455799999999996</v>
      </c>
      <c r="R23" s="9">
        <v>1.1263399999999999</v>
      </c>
      <c r="S23" s="9">
        <v>7.3192399999999997</v>
      </c>
      <c r="T23" s="7">
        <v>13</v>
      </c>
      <c r="U23" s="6">
        <v>43748</v>
      </c>
      <c r="V23" s="7">
        <v>9845359953</v>
      </c>
      <c r="W23" s="8" t="s">
        <v>56</v>
      </c>
      <c r="X23" s="7" t="s">
        <v>29</v>
      </c>
      <c r="Y23" s="8" t="s">
        <v>30</v>
      </c>
      <c r="Z23" s="7" t="s">
        <v>41</v>
      </c>
      <c r="AA23" s="8" t="s">
        <v>42</v>
      </c>
      <c r="AB23" s="9">
        <v>8.4455799999999998E-2</v>
      </c>
    </row>
    <row r="24" spans="1:28" x14ac:dyDescent="0.35">
      <c r="A24" s="4">
        <v>3004</v>
      </c>
      <c r="B24" s="5" t="s">
        <v>109</v>
      </c>
      <c r="C24" s="6">
        <v>43752</v>
      </c>
      <c r="D24" s="4">
        <v>84</v>
      </c>
      <c r="E24" s="8" t="s">
        <v>45</v>
      </c>
      <c r="F24" s="7" t="s">
        <v>110</v>
      </c>
      <c r="G24" s="8" t="s">
        <v>111</v>
      </c>
      <c r="H24" s="7" t="str">
        <f>"000307"</f>
        <v>000307</v>
      </c>
      <c r="I24" s="6">
        <v>43517</v>
      </c>
      <c r="J24" s="7" t="str">
        <f>"000118"</f>
        <v>000118</v>
      </c>
      <c r="K24" s="6">
        <v>43517</v>
      </c>
      <c r="L24" s="7" t="str">
        <f>"000268"</f>
        <v>000268</v>
      </c>
      <c r="M24" s="6">
        <v>43517</v>
      </c>
      <c r="N24" s="7">
        <v>17</v>
      </c>
      <c r="O24" s="7" t="str">
        <f>"005714"</f>
        <v>005714</v>
      </c>
      <c r="P24" s="6">
        <v>43748</v>
      </c>
      <c r="Q24" s="9">
        <v>5.5562100000000001</v>
      </c>
      <c r="R24" s="9">
        <v>0.51671</v>
      </c>
      <c r="S24" s="9">
        <v>5.0395000000000003</v>
      </c>
      <c r="T24" s="7">
        <v>13</v>
      </c>
      <c r="U24" s="6">
        <v>43752</v>
      </c>
      <c r="V24" s="7">
        <v>9164615409</v>
      </c>
      <c r="W24" s="8" t="s">
        <v>112</v>
      </c>
      <c r="X24" s="7" t="s">
        <v>88</v>
      </c>
      <c r="Y24" s="8" t="s">
        <v>89</v>
      </c>
      <c r="Z24" s="7" t="s">
        <v>43</v>
      </c>
      <c r="AA24" s="8" t="s">
        <v>44</v>
      </c>
      <c r="AB24" s="9">
        <v>5.5562100000000003E-2</v>
      </c>
    </row>
    <row r="25" spans="1:28" x14ac:dyDescent="0.35">
      <c r="A25" s="4">
        <v>3005</v>
      </c>
      <c r="B25" s="5" t="s">
        <v>109</v>
      </c>
      <c r="C25" s="6">
        <v>43755</v>
      </c>
      <c r="D25" s="4">
        <v>84</v>
      </c>
      <c r="E25" s="8" t="s">
        <v>45</v>
      </c>
      <c r="F25" s="7" t="s">
        <v>113</v>
      </c>
      <c r="G25" s="8" t="s">
        <v>114</v>
      </c>
      <c r="H25" s="7" t="str">
        <f>"000002"</f>
        <v>000002</v>
      </c>
      <c r="I25" s="6">
        <v>42201</v>
      </c>
      <c r="J25" s="7" t="str">
        <f>"000024"</f>
        <v>000024</v>
      </c>
      <c r="K25" s="6">
        <v>43706</v>
      </c>
      <c r="L25" s="7" t="str">
        <f>"000085"</f>
        <v>000085</v>
      </c>
      <c r="M25" s="6">
        <v>43706</v>
      </c>
      <c r="N25" s="7">
        <v>12</v>
      </c>
      <c r="O25" s="7" t="str">
        <f>"005782"</f>
        <v>005782</v>
      </c>
      <c r="P25" s="6">
        <v>43754</v>
      </c>
      <c r="Q25" s="9">
        <v>278.14</v>
      </c>
      <c r="R25" s="9">
        <v>40.678519999999999</v>
      </c>
      <c r="S25" s="9">
        <v>237.46147999999999</v>
      </c>
      <c r="T25" s="7">
        <v>13</v>
      </c>
      <c r="U25" s="6">
        <v>43755</v>
      </c>
      <c r="V25" s="7">
        <v>9845129495</v>
      </c>
      <c r="W25" s="8" t="s">
        <v>115</v>
      </c>
      <c r="X25" s="7" t="s">
        <v>116</v>
      </c>
      <c r="Y25" s="8" t="s">
        <v>117</v>
      </c>
      <c r="Z25" s="7" t="s">
        <v>118</v>
      </c>
      <c r="AA25" s="8" t="s">
        <v>119</v>
      </c>
      <c r="AB25" s="9">
        <v>2.7813999999999997</v>
      </c>
    </row>
    <row r="26" spans="1:28" x14ac:dyDescent="0.35">
      <c r="A26" s="4">
        <v>3006</v>
      </c>
      <c r="B26" s="5" t="s">
        <v>120</v>
      </c>
      <c r="C26" s="6">
        <v>43801</v>
      </c>
      <c r="D26" s="4">
        <v>84</v>
      </c>
      <c r="E26" s="8" t="s">
        <v>45</v>
      </c>
      <c r="F26" s="7" t="s">
        <v>121</v>
      </c>
      <c r="G26" s="8" t="s">
        <v>122</v>
      </c>
      <c r="H26" s="7" t="str">
        <f>"000151"</f>
        <v>000151</v>
      </c>
      <c r="I26" s="6">
        <v>43404</v>
      </c>
      <c r="J26" s="7" t="str">
        <f>"000132"</f>
        <v>000132</v>
      </c>
      <c r="K26" s="6">
        <v>43555</v>
      </c>
      <c r="L26" s="7" t="str">
        <f>"000311"</f>
        <v>000311</v>
      </c>
      <c r="M26" s="6">
        <v>43555</v>
      </c>
      <c r="N26" s="7">
        <v>18</v>
      </c>
      <c r="O26" s="7" t="str">
        <f>"006421"</f>
        <v>006421</v>
      </c>
      <c r="P26" s="6">
        <v>43795</v>
      </c>
      <c r="Q26" s="9">
        <v>14.95945</v>
      </c>
      <c r="R26" s="9">
        <v>2.2121400000000002</v>
      </c>
      <c r="S26" s="9">
        <v>12.747310000000001</v>
      </c>
      <c r="T26" s="7">
        <v>13</v>
      </c>
      <c r="U26" s="6">
        <v>43801</v>
      </c>
      <c r="V26" s="7">
        <v>9480828222</v>
      </c>
      <c r="W26" s="8" t="s">
        <v>92</v>
      </c>
      <c r="X26" s="7" t="s">
        <v>93</v>
      </c>
      <c r="Y26" s="8" t="s">
        <v>94</v>
      </c>
      <c r="Z26" s="7" t="s">
        <v>43</v>
      </c>
      <c r="AA26" s="8" t="s">
        <v>44</v>
      </c>
      <c r="AB26" s="9">
        <v>0.14959449999999999</v>
      </c>
    </row>
    <row r="27" spans="1:28" x14ac:dyDescent="0.35">
      <c r="A27" s="4">
        <v>3007</v>
      </c>
      <c r="B27" s="5" t="s">
        <v>120</v>
      </c>
      <c r="C27" s="6">
        <v>43805</v>
      </c>
      <c r="D27" s="4">
        <v>84</v>
      </c>
      <c r="E27" s="8" t="s">
        <v>45</v>
      </c>
      <c r="F27" s="7" t="s">
        <v>123</v>
      </c>
      <c r="G27" s="8" t="s">
        <v>124</v>
      </c>
      <c r="H27" s="7" t="str">
        <f>"000171"</f>
        <v>000171</v>
      </c>
      <c r="I27" s="6">
        <v>42710</v>
      </c>
      <c r="J27" s="7" t="str">
        <f>"000290"</f>
        <v>000290</v>
      </c>
      <c r="K27" s="6">
        <v>42816</v>
      </c>
      <c r="L27" s="7" t="str">
        <f>"000697"</f>
        <v>000697</v>
      </c>
      <c r="M27" s="6">
        <v>42825</v>
      </c>
      <c r="N27" s="7">
        <v>17</v>
      </c>
      <c r="O27" s="7" t="str">
        <f>"006440"</f>
        <v>006440</v>
      </c>
      <c r="P27" s="6">
        <v>43795</v>
      </c>
      <c r="Q27" s="9">
        <v>8.81297</v>
      </c>
      <c r="R27" s="9">
        <v>1.2139800000000001</v>
      </c>
      <c r="S27" s="9">
        <v>7.5989899999999997</v>
      </c>
      <c r="T27" s="7">
        <v>13</v>
      </c>
      <c r="U27" s="6">
        <v>43805</v>
      </c>
      <c r="V27" s="7">
        <v>9480828222</v>
      </c>
      <c r="W27" s="8" t="s">
        <v>36</v>
      </c>
      <c r="X27" s="7" t="s">
        <v>37</v>
      </c>
      <c r="Y27" s="8" t="s">
        <v>38</v>
      </c>
      <c r="Z27" s="7" t="s">
        <v>43</v>
      </c>
      <c r="AA27" s="8" t="s">
        <v>44</v>
      </c>
      <c r="AB27" s="9">
        <v>8.8129700000000005E-2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2020-01-28T12:03:43Z</dcterms:modified>
</cp:coreProperties>
</file>