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<sst xmlns="http://schemas.openxmlformats.org/spreadsheetml/2006/main" count="262" uniqueCount="131">
  <si>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</si>
  <si>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</si>
  <si>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</si>
  <si>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</si>
  <si>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</si>
  <si>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</si>
  <si>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</si>
  <si>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</si>
  <si>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</si>
  <si>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</si>
  <si>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</si>
  <si>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</si>
  <si>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</si>
  <si>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</si>
  <si>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</si>
  <si>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</si>
  <si>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</si>
  <si>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</si>
  <si>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</si>
  <si>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</si>
  <si>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</si>
  <si>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</si>
  <si>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</si>
  <si>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</si>
  <si>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</si>
  <si>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</si>
  <si>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</si>
  <si>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</si>
  <si>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</si>
  <si>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</si>
  <si>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</si>
  <si>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</si>
  <si>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</si>
  <si>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</si>
  <si>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ddo365</t>
  </si>
  <si>
    <t xml:space="preserve"> Executive Engineer Electrical Mahadevapura Zone</t>
  </si>
  <si>
    <t>ddo359</t>
  </si>
  <si>
    <t xml:space="preserve"> Assistant Executive Engineer Hoody Mahadevapura Zone</t>
  </si>
  <si>
    <t>Dodda Nekkundi</t>
  </si>
  <si>
    <t>085-15-000019</t>
  </si>
  <si>
    <t xml:space="preserve">Providing and fixing New name borads Painting name borads and sign boards in Doddanekundhi Ward No 85 </t>
  </si>
  <si>
    <t>G SHIVAPPA</t>
  </si>
  <si>
    <t>085-15-000018</t>
  </si>
  <si>
    <t xml:space="preserve">Removeing of over burden earth and footpath berm cutting providing and laying graval for footpaths and roads at Graphite India to AECS Layout in ward no 85 </t>
  </si>
  <si>
    <t>085-16-000001</t>
  </si>
  <si>
    <t>Operation and maintanance of street light fittings in ward no 85 Doddanekundi Mahadevapura Zone M08</t>
  </si>
  <si>
    <t>M/s New Basavashree Electrical,</t>
  </si>
  <si>
    <t>085-14-000023</t>
  </si>
  <si>
    <t>Pump Hiring fixing and removing of water from Doddanekundi raiway bridge in ward no.85</t>
  </si>
  <si>
    <t>085-17-000016</t>
  </si>
  <si>
    <t>Providing concrete road to cross roads in Kundalahalli ward no 85</t>
  </si>
  <si>
    <t>NS Prasad</t>
  </si>
  <si>
    <t>085-17-000005</t>
  </si>
  <si>
    <t>Desilting of drains in Doddanekkundi in ward no.85</t>
  </si>
  <si>
    <t>NS PRASAD</t>
  </si>
  <si>
    <t>July</t>
  </si>
  <si>
    <t>085-13-000059</t>
  </si>
  <si>
    <t xml:space="preserve">Improvements to Left side roads of Doddanekkundi Layout at ward no 85 </t>
  </si>
  <si>
    <t>M.S.HARISH BABU</t>
  </si>
  <si>
    <t>P2434</t>
  </si>
  <si>
    <t>Development works for Bangalore City</t>
  </si>
  <si>
    <t>August</t>
  </si>
  <si>
    <t>085-17-000008</t>
  </si>
  <si>
    <t>Construction of 1st floor building on existing ground floor ward office in ward no.85</t>
  </si>
  <si>
    <t>B N PRAKASH</t>
  </si>
  <si>
    <t>September</t>
  </si>
  <si>
    <t>085-16-000008</t>
  </si>
  <si>
    <t>Painting name boards and sign boards in Doddanekundhi Ward No:85</t>
  </si>
  <si>
    <t>Sri.Murali</t>
  </si>
  <si>
    <t>085-17-000004</t>
  </si>
  <si>
    <t>Construction of Compound wall to ward office in ward no.85</t>
  </si>
  <si>
    <t>A.Krishna</t>
  </si>
  <si>
    <t>October</t>
  </si>
  <si>
    <t>085-19-000039</t>
  </si>
  <si>
    <t>Providing General Public Toilet and septage maintenance at BBMP ward office in ward no 85 Doddanekkundi</t>
  </si>
  <si>
    <t>HANUMANTHAIAH</t>
  </si>
  <si>
    <t>P3294</t>
  </si>
  <si>
    <t>14th Finance Commission Works - General Public ToiletandSeptage Maintenance</t>
  </si>
  <si>
    <t>085-19-000037</t>
  </si>
  <si>
    <t>Providing Maintenance at BBMP ward office in ward no 85 Doddanekkundi</t>
  </si>
  <si>
    <t>R.PAVAN KUMAR</t>
  </si>
  <si>
    <t>P3292</t>
  </si>
  <si>
    <t>14th Finance Commission Works - Community Property Maintenance (including Parks)</t>
  </si>
  <si>
    <t>085-19-000036</t>
  </si>
  <si>
    <t>Maintenance of Burial grounds at Thubarahalli village in ward no 85 Doddanekkundi</t>
  </si>
  <si>
    <t>P3291</t>
  </si>
  <si>
    <t>14th Fin -Maintenance of Cremotorium, Burial Grounds</t>
  </si>
  <si>
    <t>085-16-000009</t>
  </si>
  <si>
    <t>Removing and Re-setting of slabs, De silting of drains in Ward No-85</t>
  </si>
  <si>
    <t>N Venkateshwararaju</t>
  </si>
  <si>
    <t>085-15-000020</t>
  </si>
  <si>
    <t>Desilting of Drains at AECS layout C block, E block in ward no.85</t>
  </si>
  <si>
    <t>N.Venkateshwaraju</t>
  </si>
  <si>
    <t>085-19-000041</t>
  </si>
  <si>
    <t>Roads and footpath maintenance in ward no 85 Doddanekkundi</t>
  </si>
  <si>
    <t>SOUMYA.D.M</t>
  </si>
  <si>
    <t>P3296</t>
  </si>
  <si>
    <t>14th Finance Commission Works - Road and Footpath Maintenance</t>
  </si>
  <si>
    <t>085-19-000043</t>
  </si>
  <si>
    <t>Solid waste management in ward no 85 Doddanekkundi</t>
  </si>
  <si>
    <t>SOWMYA.D.M</t>
  </si>
  <si>
    <t>P3298</t>
  </si>
  <si>
    <t>14th Finance Commission Works - SWM Works</t>
  </si>
  <si>
    <t>November</t>
  </si>
  <si>
    <t>085-16-000004</t>
  </si>
  <si>
    <t>Improvements to roads and drains at Ananda nagara church road in Doddanekundhi ward no-85</t>
  </si>
  <si>
    <t>SRI GOPALA KRISHNA</t>
  </si>
  <si>
    <t>085-16-000007</t>
  </si>
  <si>
    <t>Improvements to roads and drains at Spice garden roads in Doddanekundhi ward no85</t>
  </si>
  <si>
    <t>Sri Gopala Krishna</t>
  </si>
  <si>
    <t>December</t>
  </si>
  <si>
    <t>085-16-000034</t>
  </si>
  <si>
    <t>Improvemente to road and drain in Thubarahally colony in Ward No 85</t>
  </si>
  <si>
    <t xml:space="preserve">GOPALA KRISHNA M/S KARTHIK ENTWRPRISES </t>
  </si>
  <si>
    <t>P1878</t>
  </si>
  <si>
    <t>18per - Works (Bhagyajyothi, Sooru / Neeru Yojane and General) (54 Lakhs / New Wards)</t>
  </si>
  <si>
    <t>085-19-000040</t>
  </si>
  <si>
    <t>Providing UGD pipeline and construction of main holes at AECS layout in ward no 85 Doddanekkundi</t>
  </si>
  <si>
    <t>M.C.PRABHAKARAREDDY</t>
  </si>
  <si>
    <t>P3295</t>
  </si>
  <si>
    <t>14th Finance Commission Works - UGD Works</t>
  </si>
  <si>
    <t>085-18-000026</t>
  </si>
  <si>
    <t>Drilling of borewells providing and fixing submersible pumpsets, electrification and pipeline work at Kundalhally and A K Colony in Doddanekkundi Ward No 85</t>
  </si>
  <si>
    <t>THE EXECUTIVE ENGINEER -5, KRIDL</t>
  </si>
  <si>
    <t>P1802</t>
  </si>
  <si>
    <t>Water Supply New Areas</t>
  </si>
  <si>
    <t>085-19-000038</t>
  </si>
  <si>
    <t>Drinking water supply through tanker in ward no 85 Doddanekkundi</t>
  </si>
  <si>
    <t>NAGESH.G.K</t>
  </si>
  <si>
    <t>P3293</t>
  </si>
  <si>
    <t>14th Finance Commission Works -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</si>
</sst>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A2" sqref="A2:XFD27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3008</v>
      </c>
      <c r="B2" s="5" t="s">
        <v>28</v>
      </c>
      <c r="C2" s="6">
        <v>43566</v>
      </c>
      <c r="D2" s="7">
        <v>85</v>
      </c>
      <c r="E2" s="8" t="s">
        <v>38</v>
      </c>
      <c r="F2" s="7" t="s">
        <v>39</v>
      </c>
      <c r="G2" s="8" t="s">
        <v>40</v>
      </c>
      <c r="H2" s="7" t="str">
        <f>"000179"</f>
        <v>000179</v>
      </c>
      <c r="I2" s="6">
        <v>42012</v>
      </c>
      <c r="J2" s="7" t="str">
        <f>"000048"</f>
        <v>000048</v>
      </c>
      <c r="K2" s="6">
        <v>42914</v>
      </c>
      <c r="L2" s="7" t="str">
        <f>"000164"</f>
        <v>000164</v>
      </c>
      <c r="M2" s="6">
        <v>42916</v>
      </c>
      <c r="N2" s="7">
        <v>15</v>
      </c>
      <c r="O2" s="7" t="str">
        <f>"000100"</f>
        <v>000100</v>
      </c>
      <c r="P2" s="6">
        <v>43563</v>
      </c>
      <c r="Q2" s="9">
        <v>10.32511</v>
      </c>
      <c r="R2" s="9">
        <v>1.27172</v>
      </c>
      <c r="S2" s="9">
        <v>9.0533900000000003</v>
      </c>
      <c r="T2" s="7">
        <v>12</v>
      </c>
      <c r="U2" s="6">
        <v>43566</v>
      </c>
      <c r="V2" s="7">
        <v>9449659478</v>
      </c>
      <c r="W2" s="8" t="s">
        <v>41</v>
      </c>
      <c r="X2" s="7" t="s">
        <v>32</v>
      </c>
      <c r="Y2" s="8" t="s">
        <v>33</v>
      </c>
      <c r="Z2" s="7" t="s">
        <v>36</v>
      </c>
      <c r="AA2" s="8" t="s">
        <v>37</v>
      </c>
      <c r="AB2" s="9">
        <f>Q2/100</f>
        <v>0.1032511</v>
      </c>
    </row>
    <row r="3" spans="1:28" x14ac:dyDescent="0.35">
      <c r="A3" s="4">
        <v>3009</v>
      </c>
      <c r="B3" s="5" t="s">
        <v>28</v>
      </c>
      <c r="C3" s="6">
        <v>43566</v>
      </c>
      <c r="D3" s="7">
        <v>85</v>
      </c>
      <c r="E3" s="8" t="s">
        <v>38</v>
      </c>
      <c r="F3" s="7" t="s">
        <v>42</v>
      </c>
      <c r="G3" s="8" t="s">
        <v>43</v>
      </c>
      <c r="H3" s="7" t="str">
        <f>"000178"</f>
        <v>000178</v>
      </c>
      <c r="I3" s="6">
        <v>42012</v>
      </c>
      <c r="J3" s="7" t="str">
        <f>"000047"</f>
        <v>000047</v>
      </c>
      <c r="K3" s="6">
        <v>42914</v>
      </c>
      <c r="L3" s="7" t="str">
        <f>"000165"</f>
        <v>000165</v>
      </c>
      <c r="M3" s="6">
        <v>42916</v>
      </c>
      <c r="N3" s="7">
        <v>15</v>
      </c>
      <c r="O3" s="7" t="str">
        <f>"000131"</f>
        <v>000131</v>
      </c>
      <c r="P3" s="6">
        <v>43563</v>
      </c>
      <c r="Q3" s="9">
        <v>10.404350000000001</v>
      </c>
      <c r="R3" s="9">
        <v>1.34571</v>
      </c>
      <c r="S3" s="9">
        <v>9.0586400000000005</v>
      </c>
      <c r="T3" s="7">
        <v>12</v>
      </c>
      <c r="U3" s="6">
        <v>43566</v>
      </c>
      <c r="V3" s="7">
        <v>9449659478</v>
      </c>
      <c r="W3" s="8" t="s">
        <v>41</v>
      </c>
      <c r="X3" s="7" t="s">
        <v>32</v>
      </c>
      <c r="Y3" s="8" t="s">
        <v>33</v>
      </c>
      <c r="Z3" s="7" t="s">
        <v>36</v>
      </c>
      <c r="AA3" s="8" t="s">
        <v>37</v>
      </c>
      <c r="AB3" s="9">
        <f>Q3/100</f>
        <v>0.10404350000000001</v>
      </c>
    </row>
    <row r="4" spans="1:28" x14ac:dyDescent="0.35">
      <c r="A4" s="4">
        <v>3010</v>
      </c>
      <c r="B4" s="5" t="s">
        <v>28</v>
      </c>
      <c r="C4" s="6">
        <v>43575</v>
      </c>
      <c r="D4" s="7">
        <v>85</v>
      </c>
      <c r="E4" s="8" t="s">
        <v>38</v>
      </c>
      <c r="F4" s="7" t="s">
        <v>44</v>
      </c>
      <c r="G4" s="8" t="s">
        <v>45</v>
      </c>
      <c r="H4" s="7" t="str">
        <f>"000016"</f>
        <v>000016</v>
      </c>
      <c r="I4" s="6">
        <v>42625</v>
      </c>
      <c r="J4" s="7" t="str">
        <f>"000138"</f>
        <v>000138</v>
      </c>
      <c r="K4" s="6">
        <v>43504</v>
      </c>
      <c r="L4" s="7" t="str">
        <f>"000141"</f>
        <v>000141</v>
      </c>
      <c r="M4" s="6">
        <v>43504</v>
      </c>
      <c r="N4" s="7">
        <v>16</v>
      </c>
      <c r="O4" s="7" t="str">
        <f>"001136"</f>
        <v>001136</v>
      </c>
      <c r="P4" s="6">
        <v>43581</v>
      </c>
      <c r="Q4" s="9">
        <v>20.748650000000001</v>
      </c>
      <c r="R4" s="9">
        <v>2.54982</v>
      </c>
      <c r="S4" s="9">
        <v>18.198830000000001</v>
      </c>
      <c r="T4" s="7">
        <v>20</v>
      </c>
      <c r="U4" s="6">
        <v>43575</v>
      </c>
      <c r="V4" s="7">
        <v>9980452347</v>
      </c>
      <c r="W4" s="8" t="s">
        <v>46</v>
      </c>
      <c r="X4" s="7" t="s">
        <v>29</v>
      </c>
      <c r="Y4" s="8" t="s">
        <v>30</v>
      </c>
      <c r="Z4" s="7" t="s">
        <v>34</v>
      </c>
      <c r="AA4" s="8" t="s">
        <v>35</v>
      </c>
      <c r="AB4" s="9">
        <f>Q4/100</f>
        <v>0.20748650000000002</v>
      </c>
    </row>
    <row r="5" spans="1:28" x14ac:dyDescent="0.35">
      <c r="A5" s="4">
        <v>3011</v>
      </c>
      <c r="B5" s="5" t="s">
        <v>28</v>
      </c>
      <c r="C5" s="6">
        <v>43580</v>
      </c>
      <c r="D5" s="7">
        <v>85</v>
      </c>
      <c r="E5" s="8" t="s">
        <v>38</v>
      </c>
      <c r="F5" s="7" t="s">
        <v>47</v>
      </c>
      <c r="G5" s="8" t="s">
        <v>48</v>
      </c>
      <c r="H5" s="7" t="str">
        <f>"000260"</f>
        <v>000260</v>
      </c>
      <c r="I5" s="6">
        <v>42060</v>
      </c>
      <c r="J5" s="7" t="str">
        <f>"000089"</f>
        <v>000089</v>
      </c>
      <c r="K5" s="6">
        <v>42580</v>
      </c>
      <c r="L5" s="7" t="str">
        <f>"000267"</f>
        <v>000267</v>
      </c>
      <c r="M5" s="6">
        <v>42581</v>
      </c>
      <c r="N5" s="7">
        <v>14</v>
      </c>
      <c r="O5" s="7" t="str">
        <f>"008579"</f>
        <v>008579</v>
      </c>
      <c r="P5" s="6">
        <v>43088</v>
      </c>
      <c r="Q5" s="9">
        <v>9.4369800000000001</v>
      </c>
      <c r="R5" s="9">
        <v>1.15134</v>
      </c>
      <c r="S5" s="9">
        <v>8.2856400000000008</v>
      </c>
      <c r="T5" s="7">
        <v>28</v>
      </c>
      <c r="U5" s="6">
        <v>43580</v>
      </c>
      <c r="V5" s="7">
        <v>9449659478</v>
      </c>
      <c r="W5" s="8" t="s">
        <v>41</v>
      </c>
      <c r="X5" s="7" t="s">
        <v>32</v>
      </c>
      <c r="Y5" s="8" t="s">
        <v>33</v>
      </c>
      <c r="Z5" s="7" t="s">
        <v>36</v>
      </c>
      <c r="AA5" s="8" t="s">
        <v>37</v>
      </c>
      <c r="AB5" s="9">
        <f>Q5/100</f>
        <v>9.4369800000000004E-2</v>
      </c>
    </row>
    <row r="6" spans="1:28" x14ac:dyDescent="0.35">
      <c r="A6" s="4">
        <v>3012</v>
      </c>
      <c r="B6" s="5" t="s">
        <v>28</v>
      </c>
      <c r="C6" s="6">
        <v>43582</v>
      </c>
      <c r="D6" s="7">
        <v>85</v>
      </c>
      <c r="E6" s="8" t="s">
        <v>38</v>
      </c>
      <c r="F6" s="7" t="s">
        <v>44</v>
      </c>
      <c r="G6" s="8" t="s">
        <v>45</v>
      </c>
      <c r="H6" s="7" t="str">
        <f>"000016"</f>
        <v>000016</v>
      </c>
      <c r="I6" s="6">
        <v>42625</v>
      </c>
      <c r="J6" s="7" t="str">
        <f>"000138"</f>
        <v>000138</v>
      </c>
      <c r="K6" s="6">
        <v>43504</v>
      </c>
      <c r="L6" s="7" t="str">
        <f>"000141"</f>
        <v>000141</v>
      </c>
      <c r="M6" s="6">
        <v>43504</v>
      </c>
      <c r="N6" s="7">
        <v>16</v>
      </c>
      <c r="O6" s="7" t="str">
        <f>"001136"</f>
        <v>001136</v>
      </c>
      <c r="P6" s="6">
        <v>43581</v>
      </c>
      <c r="Q6" s="9">
        <v>10.510540000000001</v>
      </c>
      <c r="R6" s="9">
        <v>1.2899099999999999</v>
      </c>
      <c r="S6" s="9">
        <v>9.2206299999999999</v>
      </c>
      <c r="T6" s="7">
        <v>32</v>
      </c>
      <c r="U6" s="6">
        <v>43582</v>
      </c>
      <c r="V6" s="7">
        <v>9980452347</v>
      </c>
      <c r="W6" s="8" t="s">
        <v>46</v>
      </c>
      <c r="X6" s="7" t="s">
        <v>29</v>
      </c>
      <c r="Y6" s="8" t="s">
        <v>30</v>
      </c>
      <c r="Z6" s="7" t="s">
        <v>34</v>
      </c>
      <c r="AA6" s="8" t="s">
        <v>35</v>
      </c>
      <c r="AB6" s="9">
        <f>Q6/100</f>
        <v>0.1051054</v>
      </c>
    </row>
    <row r="7" spans="1:28" x14ac:dyDescent="0.35">
      <c r="A7" s="4">
        <v>3013</v>
      </c>
      <c r="B7" s="5" t="s">
        <v>31</v>
      </c>
      <c r="C7" s="6">
        <v>43636</v>
      </c>
      <c r="D7" s="7">
        <v>85</v>
      </c>
      <c r="E7" s="8" t="s">
        <v>38</v>
      </c>
      <c r="F7" s="7" t="s">
        <v>49</v>
      </c>
      <c r="G7" s="8" t="s">
        <v>50</v>
      </c>
      <c r="H7" s="7" t="str">
        <f>"000198"</f>
        <v>000198</v>
      </c>
      <c r="I7" s="6">
        <v>42908</v>
      </c>
      <c r="J7" s="7" t="str">
        <f>"000056"</f>
        <v>000056</v>
      </c>
      <c r="K7" s="6">
        <v>43099</v>
      </c>
      <c r="L7" s="7" t="str">
        <f>"000179"</f>
        <v>000179</v>
      </c>
      <c r="M7" s="6">
        <v>43099</v>
      </c>
      <c r="N7" s="7">
        <v>17</v>
      </c>
      <c r="O7" s="7" t="str">
        <f>"002795"</f>
        <v>002795</v>
      </c>
      <c r="P7" s="6">
        <v>43633</v>
      </c>
      <c r="Q7" s="9">
        <v>9.67591</v>
      </c>
      <c r="R7" s="9">
        <v>1.0998300000000001</v>
      </c>
      <c r="S7" s="9">
        <v>8.5760799999999993</v>
      </c>
      <c r="T7" s="7">
        <v>89</v>
      </c>
      <c r="U7" s="6">
        <v>43636</v>
      </c>
      <c r="V7" s="7">
        <v>8884241001</v>
      </c>
      <c r="W7" s="8" t="s">
        <v>51</v>
      </c>
      <c r="X7" s="7" t="s">
        <v>32</v>
      </c>
      <c r="Y7" s="8" t="s">
        <v>33</v>
      </c>
      <c r="Z7" s="7" t="s">
        <v>36</v>
      </c>
      <c r="AA7" s="8" t="s">
        <v>37</v>
      </c>
      <c r="AB7" s="9">
        <v>9.6759100000000001E-2</v>
      </c>
    </row>
    <row r="8" spans="1:28" x14ac:dyDescent="0.35">
      <c r="A8" s="4">
        <v>3014</v>
      </c>
      <c r="B8" s="5" t="s">
        <v>31</v>
      </c>
      <c r="C8" s="6">
        <v>43636</v>
      </c>
      <c r="D8" s="7">
        <v>85</v>
      </c>
      <c r="E8" s="8" t="s">
        <v>38</v>
      </c>
      <c r="F8" s="7" t="s">
        <v>52</v>
      </c>
      <c r="G8" s="8" t="s">
        <v>53</v>
      </c>
      <c r="H8" s="7" t="str">
        <f>"000197"</f>
        <v>000197</v>
      </c>
      <c r="I8" s="6">
        <v>42908</v>
      </c>
      <c r="J8" s="7" t="str">
        <f>"000057"</f>
        <v>000057</v>
      </c>
      <c r="K8" s="6">
        <v>43099</v>
      </c>
      <c r="L8" s="7" t="str">
        <f>"000180"</f>
        <v>000180</v>
      </c>
      <c r="M8" s="6">
        <v>43099</v>
      </c>
      <c r="N8" s="7">
        <v>17</v>
      </c>
      <c r="O8" s="7" t="str">
        <f>"002797"</f>
        <v>002797</v>
      </c>
      <c r="P8" s="6">
        <v>43633</v>
      </c>
      <c r="Q8" s="9">
        <v>9.5220400000000005</v>
      </c>
      <c r="R8" s="9">
        <v>0.69510000000000005</v>
      </c>
      <c r="S8" s="9">
        <v>8.8269400000000005</v>
      </c>
      <c r="T8" s="7">
        <v>89</v>
      </c>
      <c r="U8" s="6">
        <v>43636</v>
      </c>
      <c r="V8" s="7">
        <v>8884241001</v>
      </c>
      <c r="W8" s="8" t="s">
        <v>54</v>
      </c>
      <c r="X8" s="7" t="s">
        <v>32</v>
      </c>
      <c r="Y8" s="8" t="s">
        <v>33</v>
      </c>
      <c r="Z8" s="7" t="s">
        <v>36</v>
      </c>
      <c r="AA8" s="8" t="s">
        <v>37</v>
      </c>
      <c r="AB8" s="9">
        <v>9.5220400000000011E-2</v>
      </c>
    </row>
    <row r="9" spans="1:28" x14ac:dyDescent="0.35">
      <c r="A9" s="4">
        <v>3015</v>
      </c>
      <c r="B9" s="5" t="s">
        <v>55</v>
      </c>
      <c r="C9" s="6">
        <v>43654</v>
      </c>
      <c r="D9" s="7">
        <v>85</v>
      </c>
      <c r="E9" s="8" t="s">
        <v>38</v>
      </c>
      <c r="F9" s="7" t="s">
        <v>44</v>
      </c>
      <c r="G9" s="10" t="s">
        <v>45</v>
      </c>
      <c r="H9" s="7" t="str">
        <f>"000016"</f>
        <v>000016</v>
      </c>
      <c r="I9" s="6">
        <v>42625</v>
      </c>
      <c r="J9" s="7" t="str">
        <f>"000041"</f>
        <v>000041</v>
      </c>
      <c r="K9" s="6">
        <v>43739</v>
      </c>
      <c r="L9" s="7" t="str">
        <f>"000041"</f>
        <v>000041</v>
      </c>
      <c r="M9" s="6">
        <v>43739</v>
      </c>
      <c r="N9" s="7">
        <v>16</v>
      </c>
      <c r="O9" s="7" t="str">
        <f>"005948"</f>
        <v>005948</v>
      </c>
      <c r="P9" s="6">
        <v>43763</v>
      </c>
      <c r="Q9" s="11">
        <v>20.748349999999999</v>
      </c>
      <c r="R9" s="11">
        <v>2.5083899999999999</v>
      </c>
      <c r="S9" s="11">
        <v>18.23996</v>
      </c>
      <c r="T9" s="7">
        <v>109</v>
      </c>
      <c r="U9" s="6">
        <v>43654</v>
      </c>
      <c r="V9" s="7">
        <v>9980452347</v>
      </c>
      <c r="W9" s="10" t="s">
        <v>46</v>
      </c>
      <c r="X9" s="7" t="s">
        <v>29</v>
      </c>
      <c r="Y9" s="10" t="s">
        <v>30</v>
      </c>
      <c r="Z9" s="7" t="s">
        <v>34</v>
      </c>
      <c r="AA9" s="10" t="s">
        <v>35</v>
      </c>
      <c r="AB9" s="11">
        <f>Q9/100</f>
        <v>0.20748349999999999</v>
      </c>
    </row>
    <row r="10" spans="1:28" x14ac:dyDescent="0.35">
      <c r="A10" s="4">
        <v>3016</v>
      </c>
      <c r="B10" s="5" t="s">
        <v>55</v>
      </c>
      <c r="C10" s="6">
        <v>43677</v>
      </c>
      <c r="D10" s="7">
        <v>85</v>
      </c>
      <c r="E10" s="8" t="s">
        <v>38</v>
      </c>
      <c r="F10" s="7" t="s">
        <v>56</v>
      </c>
      <c r="G10" s="10" t="s">
        <v>57</v>
      </c>
      <c r="H10" s="7" t="str">
        <f>"000173"</f>
        <v>000173</v>
      </c>
      <c r="I10" s="6">
        <v>43159</v>
      </c>
      <c r="J10" s="7" t="str">
        <f>"000089"</f>
        <v>000089</v>
      </c>
      <c r="K10" s="6">
        <v>43159</v>
      </c>
      <c r="L10" s="7" t="str">
        <f>"000265"</f>
        <v>000265</v>
      </c>
      <c r="M10" s="6">
        <v>43159</v>
      </c>
      <c r="N10" s="7">
        <v>13</v>
      </c>
      <c r="O10" s="7" t="str">
        <f>"004016"</f>
        <v>004016</v>
      </c>
      <c r="P10" s="6">
        <v>43671</v>
      </c>
      <c r="Q10" s="11">
        <v>20.31324</v>
      </c>
      <c r="R10" s="11">
        <v>2.7453699999999999</v>
      </c>
      <c r="S10" s="11">
        <v>17.567869999999999</v>
      </c>
      <c r="T10" s="7">
        <v>135</v>
      </c>
      <c r="U10" s="6">
        <v>43677</v>
      </c>
      <c r="V10" s="7">
        <v>9880446969</v>
      </c>
      <c r="W10" s="10" t="s">
        <v>58</v>
      </c>
      <c r="X10" s="7" t="s">
        <v>59</v>
      </c>
      <c r="Y10" s="10" t="s">
        <v>60</v>
      </c>
      <c r="Z10" s="7" t="s">
        <v>36</v>
      </c>
      <c r="AA10" s="10" t="s">
        <v>37</v>
      </c>
      <c r="AB10" s="11">
        <f>Q10/100</f>
        <v>0.20313239999999999</v>
      </c>
    </row>
    <row r="11" spans="1:28" x14ac:dyDescent="0.35">
      <c r="A11" s="4">
        <v>3017</v>
      </c>
      <c r="B11" s="5" t="s">
        <v>61</v>
      </c>
      <c r="C11" s="6">
        <v>43705</v>
      </c>
      <c r="D11" s="7">
        <v>85</v>
      </c>
      <c r="E11" s="8" t="s">
        <v>38</v>
      </c>
      <c r="F11" s="7" t="s">
        <v>62</v>
      </c>
      <c r="G11" s="10" t="s">
        <v>63</v>
      </c>
      <c r="H11" s="7" t="str">
        <f>"000056"</f>
        <v>000056</v>
      </c>
      <c r="I11" s="6">
        <v>43310</v>
      </c>
      <c r="J11" s="7" t="str">
        <f>"000032"</f>
        <v>000032</v>
      </c>
      <c r="K11" s="6">
        <v>43310</v>
      </c>
      <c r="L11" s="7" t="str">
        <f>"000099"</f>
        <v>000099</v>
      </c>
      <c r="M11" s="6">
        <v>43310</v>
      </c>
      <c r="N11" s="7">
        <v>17</v>
      </c>
      <c r="O11" s="7" t="str">
        <f>"004681"</f>
        <v>004681</v>
      </c>
      <c r="P11" s="6">
        <v>43698</v>
      </c>
      <c r="Q11" s="11">
        <v>23.051349999999999</v>
      </c>
      <c r="R11" s="11">
        <v>2.5437500000000002</v>
      </c>
      <c r="S11" s="11">
        <v>20.5076</v>
      </c>
      <c r="T11" s="7">
        <v>171</v>
      </c>
      <c r="U11" s="6">
        <v>43705</v>
      </c>
      <c r="V11" s="7">
        <v>9845754969</v>
      </c>
      <c r="W11" s="10" t="s">
        <v>64</v>
      </c>
      <c r="X11" s="7" t="s">
        <v>32</v>
      </c>
      <c r="Y11" s="10" t="s">
        <v>33</v>
      </c>
      <c r="Z11" s="7" t="s">
        <v>36</v>
      </c>
      <c r="AA11" s="10" t="s">
        <v>37</v>
      </c>
      <c r="AB11" s="11">
        <f>Q11/100</f>
        <v>0.23051349999999998</v>
      </c>
    </row>
    <row r="12" spans="1:28" x14ac:dyDescent="0.35">
      <c r="A12" s="4">
        <v>3018</v>
      </c>
      <c r="B12" s="5" t="s">
        <v>65</v>
      </c>
      <c r="C12" s="6">
        <v>43732</v>
      </c>
      <c r="D12" s="7">
        <v>85</v>
      </c>
      <c r="E12" s="8" t="s">
        <v>38</v>
      </c>
      <c r="F12" s="7" t="s">
        <v>66</v>
      </c>
      <c r="G12" s="10" t="s">
        <v>67</v>
      </c>
      <c r="H12" s="7" t="str">
        <f>"000111"</f>
        <v>000111</v>
      </c>
      <c r="I12" s="6">
        <v>42429</v>
      </c>
      <c r="J12" s="7" t="str">
        <f>"000001"</f>
        <v>000001</v>
      </c>
      <c r="K12" s="6">
        <v>43201</v>
      </c>
      <c r="L12" s="7" t="str">
        <f>"000009"</f>
        <v>000009</v>
      </c>
      <c r="M12" s="6">
        <v>43201</v>
      </c>
      <c r="N12" s="7">
        <v>16</v>
      </c>
      <c r="O12" s="7" t="str">
        <f>"005244"</f>
        <v>005244</v>
      </c>
      <c r="P12" s="6">
        <v>43728</v>
      </c>
      <c r="Q12" s="11">
        <v>4.8493599999999999</v>
      </c>
      <c r="R12" s="11">
        <v>0.38397999999999999</v>
      </c>
      <c r="S12" s="11">
        <v>4.4653799999999997</v>
      </c>
      <c r="T12" s="7">
        <v>199</v>
      </c>
      <c r="U12" s="6">
        <v>43732</v>
      </c>
      <c r="V12" s="7">
        <v>9945592987</v>
      </c>
      <c r="W12" s="10" t="s">
        <v>68</v>
      </c>
      <c r="X12" s="7" t="s">
        <v>32</v>
      </c>
      <c r="Y12" s="10" t="s">
        <v>33</v>
      </c>
      <c r="Z12" s="7" t="s">
        <v>36</v>
      </c>
      <c r="AA12" s="10" t="s">
        <v>37</v>
      </c>
      <c r="AB12" s="11">
        <f>Q12/100</f>
        <v>4.8493599999999998E-2</v>
      </c>
    </row>
    <row r="13" spans="1:28" x14ac:dyDescent="0.35">
      <c r="A13" s="4">
        <v>3019</v>
      </c>
      <c r="B13" s="5" t="s">
        <v>65</v>
      </c>
      <c r="C13" s="6">
        <v>43732</v>
      </c>
      <c r="D13" s="7">
        <v>85</v>
      </c>
      <c r="E13" s="8" t="s">
        <v>38</v>
      </c>
      <c r="F13" s="7" t="s">
        <v>69</v>
      </c>
      <c r="G13" s="10" t="s">
        <v>70</v>
      </c>
      <c r="H13" s="7" t="str">
        <f>"010129"</f>
        <v>010129</v>
      </c>
      <c r="I13" s="6">
        <v>42902</v>
      </c>
      <c r="J13" s="7" t="str">
        <f>"000002"</f>
        <v>000002</v>
      </c>
      <c r="K13" s="6">
        <v>43202</v>
      </c>
      <c r="L13" s="7" t="str">
        <f>"000011"</f>
        <v>000011</v>
      </c>
      <c r="M13" s="6">
        <v>43202</v>
      </c>
      <c r="N13" s="7">
        <v>17</v>
      </c>
      <c r="O13" s="7" t="str">
        <f>"005245"</f>
        <v>005245</v>
      </c>
      <c r="P13" s="6">
        <v>43728</v>
      </c>
      <c r="Q13" s="11">
        <v>12.581189999999999</v>
      </c>
      <c r="R13" s="11">
        <v>1.4400299999999999</v>
      </c>
      <c r="S13" s="11">
        <v>11.141159999999999</v>
      </c>
      <c r="T13" s="7">
        <v>199</v>
      </c>
      <c r="U13" s="6">
        <v>43732</v>
      </c>
      <c r="V13" s="7">
        <v>9108355474</v>
      </c>
      <c r="W13" s="10" t="s">
        <v>71</v>
      </c>
      <c r="X13" s="7" t="s">
        <v>32</v>
      </c>
      <c r="Y13" s="10" t="s">
        <v>33</v>
      </c>
      <c r="Z13" s="7" t="s">
        <v>36</v>
      </c>
      <c r="AA13" s="10" t="s">
        <v>37</v>
      </c>
      <c r="AB13" s="11">
        <f>Q13/100</f>
        <v>0.1258119</v>
      </c>
    </row>
    <row r="14" spans="1:28" x14ac:dyDescent="0.35">
      <c r="A14" s="4">
        <v>3020</v>
      </c>
      <c r="B14" s="5" t="s">
        <v>72</v>
      </c>
      <c r="C14" s="6">
        <v>43752</v>
      </c>
      <c r="D14" s="4">
        <v>85</v>
      </c>
      <c r="E14" s="8" t="s">
        <v>38</v>
      </c>
      <c r="F14" s="7" t="s">
        <v>73</v>
      </c>
      <c r="G14" s="8" t="s">
        <v>74</v>
      </c>
      <c r="H14" s="7" t="str">
        <f>"000075"</f>
        <v>000075</v>
      </c>
      <c r="I14" s="6">
        <v>43641</v>
      </c>
      <c r="J14" s="7" t="str">
        <f>"000073"</f>
        <v>000073</v>
      </c>
      <c r="K14" s="6">
        <v>43719</v>
      </c>
      <c r="L14" s="7" t="str">
        <f>"000137"</f>
        <v>000137</v>
      </c>
      <c r="M14" s="6">
        <v>43719</v>
      </c>
      <c r="N14" s="7">
        <v>19</v>
      </c>
      <c r="O14" s="7" t="str">
        <f>"005675"</f>
        <v>005675</v>
      </c>
      <c r="P14" s="6">
        <v>43748</v>
      </c>
      <c r="Q14" s="9">
        <v>2.4350499999999999</v>
      </c>
      <c r="R14" s="9">
        <v>0.25123000000000001</v>
      </c>
      <c r="S14" s="9">
        <v>2.1838199999999999</v>
      </c>
      <c r="T14" s="7">
        <v>13</v>
      </c>
      <c r="U14" s="6">
        <v>43752</v>
      </c>
      <c r="V14" s="7">
        <v>9739957937</v>
      </c>
      <c r="W14" s="8" t="s">
        <v>75</v>
      </c>
      <c r="X14" s="7" t="s">
        <v>76</v>
      </c>
      <c r="Y14" s="8" t="s">
        <v>77</v>
      </c>
      <c r="Z14" s="7" t="s">
        <v>36</v>
      </c>
      <c r="AA14" s="8" t="s">
        <v>37</v>
      </c>
      <c r="AB14" s="9">
        <v>2.4350500000000001E-2</v>
      </c>
    </row>
    <row r="15" spans="1:28" x14ac:dyDescent="0.35">
      <c r="A15" s="4">
        <v>3021</v>
      </c>
      <c r="B15" s="5" t="s">
        <v>72</v>
      </c>
      <c r="C15" s="6">
        <v>43752</v>
      </c>
      <c r="D15" s="4">
        <v>85</v>
      </c>
      <c r="E15" s="8" t="s">
        <v>38</v>
      </c>
      <c r="F15" s="7" t="s">
        <v>78</v>
      </c>
      <c r="G15" s="8" t="s">
        <v>79</v>
      </c>
      <c r="H15" s="7" t="str">
        <f>"000074"</f>
        <v>000074</v>
      </c>
      <c r="I15" s="6">
        <v>43641</v>
      </c>
      <c r="J15" s="7" t="str">
        <f>"000074"</f>
        <v>000074</v>
      </c>
      <c r="K15" s="6">
        <v>43720</v>
      </c>
      <c r="L15" s="7" t="str">
        <f>"000138"</f>
        <v>000138</v>
      </c>
      <c r="M15" s="6">
        <v>43720</v>
      </c>
      <c r="N15" s="7">
        <v>19</v>
      </c>
      <c r="O15" s="7" t="str">
        <f>"005676"</f>
        <v>005676</v>
      </c>
      <c r="P15" s="6">
        <v>43748</v>
      </c>
      <c r="Q15" s="9">
        <v>2.4220299999999999</v>
      </c>
      <c r="R15" s="9">
        <v>0.22006000000000001</v>
      </c>
      <c r="S15" s="9">
        <v>2.2019700000000002</v>
      </c>
      <c r="T15" s="7">
        <v>13</v>
      </c>
      <c r="U15" s="6">
        <v>43752</v>
      </c>
      <c r="V15" s="7">
        <v>9591906609</v>
      </c>
      <c r="W15" s="8" t="s">
        <v>80</v>
      </c>
      <c r="X15" s="7" t="s">
        <v>81</v>
      </c>
      <c r="Y15" s="8" t="s">
        <v>82</v>
      </c>
      <c r="Z15" s="7" t="s">
        <v>36</v>
      </c>
      <c r="AA15" s="8" t="s">
        <v>37</v>
      </c>
      <c r="AB15" s="9">
        <v>2.42203E-2</v>
      </c>
    </row>
    <row r="16" spans="1:28" x14ac:dyDescent="0.35">
      <c r="A16" s="4">
        <v>3022</v>
      </c>
      <c r="B16" s="5" t="s">
        <v>72</v>
      </c>
      <c r="C16" s="6">
        <v>43752</v>
      </c>
      <c r="D16" s="4">
        <v>85</v>
      </c>
      <c r="E16" s="8" t="s">
        <v>38</v>
      </c>
      <c r="F16" s="7" t="s">
        <v>83</v>
      </c>
      <c r="G16" s="8" t="s">
        <v>84</v>
      </c>
      <c r="H16" s="7" t="str">
        <f>"000068"</f>
        <v>000068</v>
      </c>
      <c r="I16" s="6">
        <v>43641</v>
      </c>
      <c r="J16" s="7" t="str">
        <f>"000053"</f>
        <v>000053</v>
      </c>
      <c r="K16" s="6">
        <v>43684</v>
      </c>
      <c r="L16" s="7" t="str">
        <f>"000093"</f>
        <v>000093</v>
      </c>
      <c r="M16" s="6">
        <v>43684</v>
      </c>
      <c r="N16" s="7">
        <v>19</v>
      </c>
      <c r="O16" s="7" t="str">
        <f>"005713"</f>
        <v>005713</v>
      </c>
      <c r="P16" s="6">
        <v>43748</v>
      </c>
      <c r="Q16" s="9">
        <v>2.3582100000000001</v>
      </c>
      <c r="R16" s="9">
        <v>0.23669000000000001</v>
      </c>
      <c r="S16" s="9">
        <v>2.1215199999999999</v>
      </c>
      <c r="T16" s="7">
        <v>13</v>
      </c>
      <c r="U16" s="6">
        <v>43752</v>
      </c>
      <c r="V16" s="7">
        <v>9845754969</v>
      </c>
      <c r="W16" s="8" t="s">
        <v>64</v>
      </c>
      <c r="X16" s="7" t="s">
        <v>85</v>
      </c>
      <c r="Y16" s="8" t="s">
        <v>86</v>
      </c>
      <c r="Z16" s="7" t="s">
        <v>36</v>
      </c>
      <c r="AA16" s="8" t="s">
        <v>37</v>
      </c>
      <c r="AB16" s="9">
        <v>2.3582100000000002E-2</v>
      </c>
    </row>
    <row r="17" spans="1:28" x14ac:dyDescent="0.35">
      <c r="A17" s="4">
        <v>3023</v>
      </c>
      <c r="B17" s="5" t="s">
        <v>72</v>
      </c>
      <c r="C17" s="6">
        <v>43757</v>
      </c>
      <c r="D17" s="4">
        <v>85</v>
      </c>
      <c r="E17" s="8" t="s">
        <v>38</v>
      </c>
      <c r="F17" s="7" t="s">
        <v>87</v>
      </c>
      <c r="G17" s="8" t="s">
        <v>88</v>
      </c>
      <c r="H17" s="7" t="str">
        <f>"000179"</f>
        <v>000179</v>
      </c>
      <c r="I17" s="6">
        <v>42457</v>
      </c>
      <c r="J17" s="7" t="str">
        <f>"000009"</f>
        <v>000009</v>
      </c>
      <c r="K17" s="6">
        <v>43216</v>
      </c>
      <c r="L17" s="7" t="str">
        <f>"000031"</f>
        <v>000031</v>
      </c>
      <c r="M17" s="6">
        <v>43216</v>
      </c>
      <c r="N17" s="7">
        <v>16</v>
      </c>
      <c r="O17" s="7" t="str">
        <f>"005608"</f>
        <v>005608</v>
      </c>
      <c r="P17" s="6">
        <v>43739</v>
      </c>
      <c r="Q17" s="9">
        <v>7.0719799999999999</v>
      </c>
      <c r="R17" s="9">
        <v>0.53334000000000004</v>
      </c>
      <c r="S17" s="9">
        <v>6.53864</v>
      </c>
      <c r="T17" s="7">
        <v>13</v>
      </c>
      <c r="U17" s="6">
        <v>43757</v>
      </c>
      <c r="V17" s="7">
        <v>9964422141</v>
      </c>
      <c r="W17" s="8" t="s">
        <v>89</v>
      </c>
      <c r="X17" s="7" t="s">
        <v>32</v>
      </c>
      <c r="Y17" s="8" t="s">
        <v>33</v>
      </c>
      <c r="Z17" s="7" t="s">
        <v>36</v>
      </c>
      <c r="AA17" s="8" t="s">
        <v>37</v>
      </c>
      <c r="AB17" s="9">
        <v>7.0719799999999999E-2</v>
      </c>
    </row>
    <row r="18" spans="1:28" x14ac:dyDescent="0.35">
      <c r="A18" s="4">
        <v>3024</v>
      </c>
      <c r="B18" s="5" t="s">
        <v>72</v>
      </c>
      <c r="C18" s="6">
        <v>43757</v>
      </c>
      <c r="D18" s="4">
        <v>85</v>
      </c>
      <c r="E18" s="8" t="s">
        <v>38</v>
      </c>
      <c r="F18" s="7" t="s">
        <v>90</v>
      </c>
      <c r="G18" s="8" t="s">
        <v>91</v>
      </c>
      <c r="H18" s="7" t="str">
        <f>"000060"</f>
        <v>000060</v>
      </c>
      <c r="I18" s="6">
        <v>42503</v>
      </c>
      <c r="J18" s="7" t="str">
        <f>"000010"</f>
        <v>000010</v>
      </c>
      <c r="K18" s="6">
        <v>43216</v>
      </c>
      <c r="L18" s="7" t="str">
        <f>"000032"</f>
        <v>000032</v>
      </c>
      <c r="M18" s="6">
        <v>43216</v>
      </c>
      <c r="N18" s="7">
        <v>15</v>
      </c>
      <c r="O18" s="7" t="str">
        <f>"005609"</f>
        <v>005609</v>
      </c>
      <c r="P18" s="6">
        <v>43739</v>
      </c>
      <c r="Q18" s="9">
        <v>9.1796000000000006</v>
      </c>
      <c r="R18" s="9">
        <v>0.69930999999999999</v>
      </c>
      <c r="S18" s="9">
        <v>8.4802900000000001</v>
      </c>
      <c r="T18" s="7">
        <v>13</v>
      </c>
      <c r="U18" s="6">
        <v>43757</v>
      </c>
      <c r="V18" s="7">
        <v>9964422141</v>
      </c>
      <c r="W18" s="8" t="s">
        <v>92</v>
      </c>
      <c r="X18" s="7" t="s">
        <v>32</v>
      </c>
      <c r="Y18" s="8" t="s">
        <v>33</v>
      </c>
      <c r="Z18" s="7" t="s">
        <v>36</v>
      </c>
      <c r="AA18" s="8" t="s">
        <v>37</v>
      </c>
      <c r="AB18" s="9">
        <v>9.1796000000000003E-2</v>
      </c>
    </row>
    <row r="19" spans="1:28" x14ac:dyDescent="0.35">
      <c r="A19" s="4">
        <v>3025</v>
      </c>
      <c r="B19" s="5" t="s">
        <v>72</v>
      </c>
      <c r="C19" s="6">
        <v>43761</v>
      </c>
      <c r="D19" s="4">
        <v>85</v>
      </c>
      <c r="E19" s="8" t="s">
        <v>38</v>
      </c>
      <c r="F19" s="7" t="s">
        <v>93</v>
      </c>
      <c r="G19" s="8" t="s">
        <v>94</v>
      </c>
      <c r="H19" s="7" t="str">
        <f>"000077"</f>
        <v>000077</v>
      </c>
      <c r="I19" s="6">
        <v>43643</v>
      </c>
      <c r="J19" s="7" t="str">
        <f>"000077"</f>
        <v>000077</v>
      </c>
      <c r="K19" s="6">
        <v>43726</v>
      </c>
      <c r="L19" s="7" t="str">
        <f>"000145"</f>
        <v>000145</v>
      </c>
      <c r="M19" s="6">
        <v>43726</v>
      </c>
      <c r="N19" s="7">
        <v>19</v>
      </c>
      <c r="O19" s="7" t="str">
        <f>"005836"</f>
        <v>005836</v>
      </c>
      <c r="P19" s="6">
        <v>43755</v>
      </c>
      <c r="Q19" s="9">
        <v>6.9827199999999996</v>
      </c>
      <c r="R19" s="9">
        <v>0.67227999999999999</v>
      </c>
      <c r="S19" s="9">
        <v>6.3104399999999998</v>
      </c>
      <c r="T19" s="7">
        <v>13</v>
      </c>
      <c r="U19" s="6">
        <v>43761</v>
      </c>
      <c r="V19" s="7">
        <v>9739957937</v>
      </c>
      <c r="W19" s="8" t="s">
        <v>95</v>
      </c>
      <c r="X19" s="7" t="s">
        <v>96</v>
      </c>
      <c r="Y19" s="8" t="s">
        <v>97</v>
      </c>
      <c r="Z19" s="7" t="s">
        <v>36</v>
      </c>
      <c r="AA19" s="8" t="s">
        <v>37</v>
      </c>
      <c r="AB19" s="9">
        <v>6.9827199999999992E-2</v>
      </c>
    </row>
    <row r="20" spans="1:28" x14ac:dyDescent="0.35">
      <c r="A20" s="4">
        <v>3026</v>
      </c>
      <c r="B20" s="5" t="s">
        <v>72</v>
      </c>
      <c r="C20" s="6">
        <v>43763</v>
      </c>
      <c r="D20" s="4">
        <v>85</v>
      </c>
      <c r="E20" s="8" t="s">
        <v>38</v>
      </c>
      <c r="F20" s="7" t="s">
        <v>44</v>
      </c>
      <c r="G20" s="8" t="s">
        <v>45</v>
      </c>
      <c r="H20" s="7" t="str">
        <f>"000016"</f>
        <v>000016</v>
      </c>
      <c r="I20" s="6">
        <v>42625</v>
      </c>
      <c r="J20" s="7" t="str">
        <f>"000041"</f>
        <v>000041</v>
      </c>
      <c r="K20" s="6">
        <v>43739</v>
      </c>
      <c r="L20" s="7" t="str">
        <f>"000041"</f>
        <v>000041</v>
      </c>
      <c r="M20" s="6">
        <v>43739</v>
      </c>
      <c r="N20" s="7">
        <v>16</v>
      </c>
      <c r="O20" s="7" t="str">
        <f>"005948"</f>
        <v>005948</v>
      </c>
      <c r="P20" s="6">
        <v>43763</v>
      </c>
      <c r="Q20" s="9">
        <v>10.37429</v>
      </c>
      <c r="R20" s="9">
        <v>1.34416</v>
      </c>
      <c r="S20" s="9">
        <v>9.0301299999999998</v>
      </c>
      <c r="T20" s="7">
        <v>13</v>
      </c>
      <c r="U20" s="6">
        <v>43763</v>
      </c>
      <c r="V20" s="7">
        <v>9980452347</v>
      </c>
      <c r="W20" s="8" t="s">
        <v>46</v>
      </c>
      <c r="X20" s="7" t="s">
        <v>29</v>
      </c>
      <c r="Y20" s="8" t="s">
        <v>30</v>
      </c>
      <c r="Z20" s="7" t="s">
        <v>34</v>
      </c>
      <c r="AA20" s="8" t="s">
        <v>35</v>
      </c>
      <c r="AB20" s="9">
        <v>0.1037429</v>
      </c>
    </row>
    <row r="21" spans="1:28" x14ac:dyDescent="0.35">
      <c r="A21" s="4">
        <v>3027</v>
      </c>
      <c r="B21" s="5" t="s">
        <v>72</v>
      </c>
      <c r="C21" s="6">
        <v>43768</v>
      </c>
      <c r="D21" s="4">
        <v>85</v>
      </c>
      <c r="E21" s="8" t="s">
        <v>38</v>
      </c>
      <c r="F21" s="7" t="s">
        <v>98</v>
      </c>
      <c r="G21" s="8" t="s">
        <v>99</v>
      </c>
      <c r="H21" s="7" t="str">
        <f>"000076"</f>
        <v>000076</v>
      </c>
      <c r="I21" s="6">
        <v>43641</v>
      </c>
      <c r="J21" s="7" t="str">
        <f>"000078"</f>
        <v>000078</v>
      </c>
      <c r="K21" s="6">
        <v>43726</v>
      </c>
      <c r="L21" s="7" t="str">
        <f>"000146"</f>
        <v>000146</v>
      </c>
      <c r="M21" s="6">
        <v>43727</v>
      </c>
      <c r="N21" s="7">
        <v>19</v>
      </c>
      <c r="O21" s="7" t="str">
        <f>"005957"</f>
        <v>005957</v>
      </c>
      <c r="P21" s="6">
        <v>43763</v>
      </c>
      <c r="Q21" s="9">
        <v>7.0389799999999996</v>
      </c>
      <c r="R21" s="9">
        <v>0.69462000000000002</v>
      </c>
      <c r="S21" s="9">
        <v>6.34436</v>
      </c>
      <c r="T21" s="7">
        <v>13</v>
      </c>
      <c r="U21" s="6">
        <v>43768</v>
      </c>
      <c r="V21" s="7">
        <v>9739957937</v>
      </c>
      <c r="W21" s="8" t="s">
        <v>100</v>
      </c>
      <c r="X21" s="7" t="s">
        <v>101</v>
      </c>
      <c r="Y21" s="8" t="s">
        <v>102</v>
      </c>
      <c r="Z21" s="7" t="s">
        <v>36</v>
      </c>
      <c r="AA21" s="8" t="s">
        <v>37</v>
      </c>
      <c r="AB21" s="9">
        <v>7.0389800000000002E-2</v>
      </c>
    </row>
    <row r="22" spans="1:28" x14ac:dyDescent="0.35">
      <c r="A22" s="4">
        <v>3028</v>
      </c>
      <c r="B22" s="5" t="s">
        <v>103</v>
      </c>
      <c r="C22" s="6">
        <v>43781</v>
      </c>
      <c r="D22" s="4">
        <v>85</v>
      </c>
      <c r="E22" s="8" t="s">
        <v>38</v>
      </c>
      <c r="F22" s="7" t="s">
        <v>104</v>
      </c>
      <c r="G22" s="8" t="s">
        <v>105</v>
      </c>
      <c r="H22" s="7" t="str">
        <f>"000023"</f>
        <v>000023</v>
      </c>
      <c r="I22" s="6">
        <v>43224</v>
      </c>
      <c r="J22" s="7" t="str">
        <f>"000016"</f>
        <v>000016</v>
      </c>
      <c r="K22" s="6">
        <v>43227</v>
      </c>
      <c r="L22" s="7" t="str">
        <f>"000048"</f>
        <v>000048</v>
      </c>
      <c r="M22" s="6">
        <v>43229</v>
      </c>
      <c r="N22" s="7">
        <v>16</v>
      </c>
      <c r="O22" s="7" t="str">
        <f>"005935"</f>
        <v>005935</v>
      </c>
      <c r="P22" s="6">
        <v>43763</v>
      </c>
      <c r="Q22" s="9">
        <v>20.706669999999999</v>
      </c>
      <c r="R22" s="9">
        <v>2.2503799999999998</v>
      </c>
      <c r="S22" s="9">
        <v>18.456289999999999</v>
      </c>
      <c r="T22" s="7">
        <v>13</v>
      </c>
      <c r="U22" s="6">
        <v>43781</v>
      </c>
      <c r="V22" s="7">
        <v>9902103553</v>
      </c>
      <c r="W22" s="8" t="s">
        <v>106</v>
      </c>
      <c r="X22" s="7" t="s">
        <v>32</v>
      </c>
      <c r="Y22" s="8" t="s">
        <v>33</v>
      </c>
      <c r="Z22" s="7" t="s">
        <v>36</v>
      </c>
      <c r="AA22" s="8" t="s">
        <v>37</v>
      </c>
      <c r="AB22" s="9">
        <v>0.20706669999999999</v>
      </c>
    </row>
    <row r="23" spans="1:28" x14ac:dyDescent="0.35">
      <c r="A23" s="4">
        <v>3029</v>
      </c>
      <c r="B23" s="5" t="s">
        <v>103</v>
      </c>
      <c r="C23" s="6">
        <v>43781</v>
      </c>
      <c r="D23" s="4">
        <v>85</v>
      </c>
      <c r="E23" s="8" t="s">
        <v>38</v>
      </c>
      <c r="F23" s="7" t="s">
        <v>107</v>
      </c>
      <c r="G23" s="8" t="s">
        <v>108</v>
      </c>
      <c r="H23" s="7" t="str">
        <f>"000024"</f>
        <v>000024</v>
      </c>
      <c r="I23" s="6">
        <v>43224</v>
      </c>
      <c r="J23" s="7" t="str">
        <f>"000018"</f>
        <v>000018</v>
      </c>
      <c r="K23" s="6">
        <v>43227</v>
      </c>
      <c r="L23" s="7" t="str">
        <f>"000049"</f>
        <v>000049</v>
      </c>
      <c r="M23" s="6">
        <v>43229</v>
      </c>
      <c r="N23" s="7">
        <v>16</v>
      </c>
      <c r="O23" s="7" t="str">
        <f>"005936"</f>
        <v>005936</v>
      </c>
      <c r="P23" s="6">
        <v>43763</v>
      </c>
      <c r="Q23" s="9">
        <v>18.989920000000001</v>
      </c>
      <c r="R23" s="9">
        <v>2.0465300000000002</v>
      </c>
      <c r="S23" s="9">
        <v>16.943390000000001</v>
      </c>
      <c r="T23" s="7">
        <v>13</v>
      </c>
      <c r="U23" s="6">
        <v>43781</v>
      </c>
      <c r="V23" s="7">
        <v>9902103553</v>
      </c>
      <c r="W23" s="8" t="s">
        <v>109</v>
      </c>
      <c r="X23" s="7" t="s">
        <v>32</v>
      </c>
      <c r="Y23" s="8" t="s">
        <v>33</v>
      </c>
      <c r="Z23" s="7" t="s">
        <v>36</v>
      </c>
      <c r="AA23" s="8" t="s">
        <v>37</v>
      </c>
      <c r="AB23" s="9">
        <v>0.18989920000000002</v>
      </c>
    </row>
    <row r="24" spans="1:28" x14ac:dyDescent="0.35">
      <c r="A24" s="4">
        <v>3030</v>
      </c>
      <c r="B24" s="5" t="s">
        <v>110</v>
      </c>
      <c r="C24" s="6">
        <v>43805</v>
      </c>
      <c r="D24" s="4">
        <v>85</v>
      </c>
      <c r="E24" s="8" t="s">
        <v>38</v>
      </c>
      <c r="F24" s="7" t="s">
        <v>111</v>
      </c>
      <c r="G24" s="8" t="s">
        <v>112</v>
      </c>
      <c r="H24" s="7" t="str">
        <f>"000424"</f>
        <v>000424</v>
      </c>
      <c r="I24" s="6">
        <v>43748</v>
      </c>
      <c r="J24" s="7" t="str">
        <f>"000092"</f>
        <v>000092</v>
      </c>
      <c r="K24" s="6">
        <v>43748</v>
      </c>
      <c r="L24" s="7" t="str">
        <f>"000180"</f>
        <v>000180</v>
      </c>
      <c r="M24" s="6">
        <v>43748</v>
      </c>
      <c r="N24" s="7">
        <v>16</v>
      </c>
      <c r="O24" s="7" t="str">
        <f>"006648"</f>
        <v>006648</v>
      </c>
      <c r="P24" s="6">
        <v>43803</v>
      </c>
      <c r="Q24" s="9">
        <v>9.4447600000000005</v>
      </c>
      <c r="R24" s="9">
        <v>0.98807999999999996</v>
      </c>
      <c r="S24" s="9">
        <v>8.4566800000000004</v>
      </c>
      <c r="T24" s="7">
        <v>13</v>
      </c>
      <c r="U24" s="6">
        <v>43805</v>
      </c>
      <c r="V24" s="7">
        <v>9845621456</v>
      </c>
      <c r="W24" s="8" t="s">
        <v>113</v>
      </c>
      <c r="X24" s="7" t="s">
        <v>114</v>
      </c>
      <c r="Y24" s="8" t="s">
        <v>115</v>
      </c>
      <c r="Z24" s="7" t="s">
        <v>36</v>
      </c>
      <c r="AA24" s="8" t="s">
        <v>37</v>
      </c>
      <c r="AB24" s="9">
        <v>9.4447600000000007E-2</v>
      </c>
    </row>
    <row r="25" spans="1:28" x14ac:dyDescent="0.35">
      <c r="A25" s="4">
        <v>3031</v>
      </c>
      <c r="B25" s="5" t="s">
        <v>110</v>
      </c>
      <c r="C25" s="6">
        <v>43806</v>
      </c>
      <c r="D25" s="4">
        <v>85</v>
      </c>
      <c r="E25" s="8" t="s">
        <v>38</v>
      </c>
      <c r="F25" s="7" t="s">
        <v>116</v>
      </c>
      <c r="G25" s="8" t="s">
        <v>117</v>
      </c>
      <c r="H25" s="7" t="str">
        <f>"000070"</f>
        <v>000070</v>
      </c>
      <c r="I25" s="6">
        <v>43641</v>
      </c>
      <c r="J25" s="7" t="str">
        <f>"000095"</f>
        <v>000095</v>
      </c>
      <c r="K25" s="6">
        <v>43768</v>
      </c>
      <c r="L25" s="7" t="str">
        <f>"000187"</f>
        <v>000187</v>
      </c>
      <c r="M25" s="6">
        <v>43768</v>
      </c>
      <c r="N25" s="7">
        <v>19</v>
      </c>
      <c r="O25" s="7" t="str">
        <f>"006556"</f>
        <v>006556</v>
      </c>
      <c r="P25" s="6">
        <v>43802</v>
      </c>
      <c r="Q25" s="9">
        <v>7.1304400000000001</v>
      </c>
      <c r="R25" s="9">
        <v>0.73068</v>
      </c>
      <c r="S25" s="9">
        <v>6.3997599999999997</v>
      </c>
      <c r="T25" s="7">
        <v>13</v>
      </c>
      <c r="U25" s="6">
        <v>43806</v>
      </c>
      <c r="V25" s="7">
        <v>9739957937</v>
      </c>
      <c r="W25" s="8" t="s">
        <v>118</v>
      </c>
      <c r="X25" s="7" t="s">
        <v>119</v>
      </c>
      <c r="Y25" s="8" t="s">
        <v>120</v>
      </c>
      <c r="Z25" s="7" t="s">
        <v>36</v>
      </c>
      <c r="AA25" s="8" t="s">
        <v>37</v>
      </c>
      <c r="AB25" s="9">
        <v>7.1304400000000004E-2</v>
      </c>
    </row>
    <row r="26" spans="1:28" x14ac:dyDescent="0.35">
      <c r="A26" s="4">
        <v>3032</v>
      </c>
      <c r="B26" s="5" t="s">
        <v>110</v>
      </c>
      <c r="C26" s="6">
        <v>43809</v>
      </c>
      <c r="D26" s="4">
        <v>85</v>
      </c>
      <c r="E26" s="8" t="s">
        <v>38</v>
      </c>
      <c r="F26" s="7" t="s">
        <v>121</v>
      </c>
      <c r="G26" s="8" t="s">
        <v>122</v>
      </c>
      <c r="H26" s="7" t="str">
        <f>"000092"</f>
        <v>000092</v>
      </c>
      <c r="I26" s="6">
        <v>43372</v>
      </c>
      <c r="J26" s="7" t="str">
        <f>"000069"</f>
        <v>000069</v>
      </c>
      <c r="K26" s="6">
        <v>43372</v>
      </c>
      <c r="L26" s="7" t="str">
        <f>"000152"</f>
        <v>000152</v>
      </c>
      <c r="M26" s="6">
        <v>43372</v>
      </c>
      <c r="N26" s="7">
        <v>18</v>
      </c>
      <c r="O26" s="7" t="str">
        <f>"006678"</f>
        <v>006678</v>
      </c>
      <c r="P26" s="6">
        <v>43805</v>
      </c>
      <c r="Q26" s="9">
        <v>19.664429999999999</v>
      </c>
      <c r="R26" s="9">
        <v>2.0754100000000002</v>
      </c>
      <c r="S26" s="9">
        <v>17.589020000000001</v>
      </c>
      <c r="T26" s="7">
        <v>13</v>
      </c>
      <c r="U26" s="6">
        <v>43809</v>
      </c>
      <c r="V26" s="7">
        <v>9480828222</v>
      </c>
      <c r="W26" s="8" t="s">
        <v>123</v>
      </c>
      <c r="X26" s="7" t="s">
        <v>124</v>
      </c>
      <c r="Y26" s="8" t="s">
        <v>125</v>
      </c>
      <c r="Z26" s="7" t="s">
        <v>36</v>
      </c>
      <c r="AA26" s="8" t="s">
        <v>37</v>
      </c>
      <c r="AB26" s="9">
        <v>0.19664429999999999</v>
      </c>
    </row>
    <row r="27" spans="1:28" x14ac:dyDescent="0.35">
      <c r="A27" s="4">
        <v>3033</v>
      </c>
      <c r="B27" s="5" t="s">
        <v>110</v>
      </c>
      <c r="C27" s="6">
        <v>43820</v>
      </c>
      <c r="D27" s="4">
        <v>85</v>
      </c>
      <c r="E27" s="8" t="s">
        <v>38</v>
      </c>
      <c r="F27" s="7" t="s">
        <v>126</v>
      </c>
      <c r="G27" s="8" t="s">
        <v>127</v>
      </c>
      <c r="H27" s="7" t="str">
        <f>"000078"</f>
        <v>000078</v>
      </c>
      <c r="I27" s="6">
        <v>43643</v>
      </c>
      <c r="J27" s="7" t="str">
        <f>"000104"</f>
        <v>000104</v>
      </c>
      <c r="K27" s="6">
        <v>43791</v>
      </c>
      <c r="L27" s="7" t="str">
        <f>"000205"</f>
        <v>000205</v>
      </c>
      <c r="M27" s="6">
        <v>43793</v>
      </c>
      <c r="N27" s="7">
        <v>19</v>
      </c>
      <c r="O27" s="7" t="str">
        <f>"006898"</f>
        <v>006898</v>
      </c>
      <c r="P27" s="6">
        <v>43819</v>
      </c>
      <c r="Q27" s="9">
        <v>9.8035800000000002</v>
      </c>
      <c r="R27" s="9">
        <v>0.88071999999999995</v>
      </c>
      <c r="S27" s="9">
        <v>8.92286</v>
      </c>
      <c r="T27" s="7">
        <v>13</v>
      </c>
      <c r="U27" s="6">
        <v>43820</v>
      </c>
      <c r="V27" s="7">
        <v>9739957937</v>
      </c>
      <c r="W27" s="8" t="s">
        <v>128</v>
      </c>
      <c r="X27" s="7" t="s">
        <v>129</v>
      </c>
      <c r="Y27" s="8" t="s">
        <v>130</v>
      </c>
      <c r="Z27" s="7" t="s">
        <v>36</v>
      </c>
      <c r="AA27" s="8" t="s">
        <v>37</v>
      </c>
      <c r="AB27" s="9">
        <v>9.8035800000000006E-2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2020-01-28T12:03:54Z</dcterms:modified>
</cp:coreProperties>
</file>