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L15" i="1"/>
  <c r="J15" i="1"/>
  <c r="H15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O11" i="1"/>
  <c r="L11" i="1"/>
  <c r="J11" i="1"/>
  <c r="H11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<sst xmlns="http://schemas.openxmlformats.org/spreadsheetml/2006/main" count="154" uniqueCount="90">
  <si>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</si>
  <si>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</si>
  <si>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</si>
  <si>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</si>
  <si>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</si>
  <si>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</si>
  <si>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</si>
  <si>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</si>
  <si>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</si>
  <si>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</si>
  <si>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</si>
  <si>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</si>
  <si>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</si>
  <si>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</si>
  <si>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</si>
  <si>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</si>
  <si>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</si>
  <si>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</si>
  <si>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</si>
  <si>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</si>
  <si>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</si>
  <si>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</si>
  <si>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</si>
  <si>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</si>
  <si>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</si>
  <si>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</si>
  <si>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</si>
  <si>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</si>
  <si>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</si>
  <si>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</si>
  <si>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</si>
  <si>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</si>
  <si>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</si>
  <si>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M/s.KRIDL</t>
  </si>
  <si>
    <t>P3296</t>
  </si>
  <si>
    <t>14th Finance Commission Works - Road and Footpath Maintenance</t>
  </si>
  <si>
    <t>P2415</t>
  </si>
  <si>
    <t>Reserve fund for TandF Committee</t>
  </si>
  <si>
    <t>ddo089</t>
  </si>
  <si>
    <t xml:space="preserve"> Assistant Executive Engineer Electrical East Zone</t>
  </si>
  <si>
    <t>P3294</t>
  </si>
  <si>
    <t>14th Finance Commission Works - General Public ToiletandSeptage Maintenance</t>
  </si>
  <si>
    <t>ddo087</t>
  </si>
  <si>
    <t xml:space="preserve"> Assistant Executive Engineer Shivajinagar East Zone</t>
  </si>
  <si>
    <t>Bharathi Nagara</t>
  </si>
  <si>
    <t>091-17-000005</t>
  </si>
  <si>
    <t>Improvements to Drain and Culverts at Mackon Road in Ward No:91</t>
  </si>
  <si>
    <t>G.O. Vijayan Gowda</t>
  </si>
  <si>
    <t>091-13-000012</t>
  </si>
  <si>
    <t>PROVIDING AND CONSTRUCTING ROAD SIDE TREE PATHI IN KAMARAJ ROAD ST JOHNS ROAD ASHURKHANA ROAD IN WARD 91</t>
  </si>
  <si>
    <t>Krishna Raj</t>
  </si>
  <si>
    <t>091-13-000011</t>
  </si>
  <si>
    <t>PROVIDING AND CONSTRUCTING ROAD SIDE TREEE PATHI IN ST JPHNS CHURCH ROAD SEPPINGS ROAD THIMMAIAH ROAD AND NARAYANAPILLAI STREET IN WARD 91</t>
  </si>
  <si>
    <t>091-19-000009</t>
  </si>
  <si>
    <t>Improvements of Public Toilet at P No 3rd Street in ward no 91</t>
  </si>
  <si>
    <t>Vijaya Kumar.S</t>
  </si>
  <si>
    <t>091-19-000011</t>
  </si>
  <si>
    <t>Improvement of Roads and Footpath at Murugapillai Street in Bharathi Nagar in ward no 91</t>
  </si>
  <si>
    <t>091-17-000008</t>
  </si>
  <si>
    <t>Concreting of Damaged and Road Cut Portions of CC Roads in Ward No:91</t>
  </si>
  <si>
    <t>K.M. Nagesh</t>
  </si>
  <si>
    <t>091-17-000007</t>
  </si>
  <si>
    <t>Improvements to Drain and Footpath at Jewellars Street in Ward No:91</t>
  </si>
  <si>
    <t>091-17-000003</t>
  </si>
  <si>
    <t>Improvements to Drain and Culverts at Shivanashetty Garden Area in Ward No:91</t>
  </si>
  <si>
    <t>091-16-000012</t>
  </si>
  <si>
    <t>MAINTENANCE OF WARD BY ENGAGING HEAVY MAZDOOR AND TRACTOR IN WARD NO 91</t>
  </si>
  <si>
    <t>Suresh.S</t>
  </si>
  <si>
    <t>091-18-000002</t>
  </si>
  <si>
    <t>Providing street light fittings, control wires timers and other connected accessories to Armstrong road and makkan road and surrounding areas in ward no 91 Bharathinagar</t>
  </si>
  <si>
    <t>August</t>
  </si>
  <si>
    <t>091-14-000024</t>
  </si>
  <si>
    <t>Re-Construction of SSM retaining wall adjacent to Russell market in ward no 91 Bharathinagar</t>
  </si>
  <si>
    <t>KRIDL</t>
  </si>
  <si>
    <t>P0541</t>
  </si>
  <si>
    <t>Emergency Reserve Fund</t>
  </si>
  <si>
    <t>September</t>
  </si>
  <si>
    <t>091-17-000009</t>
  </si>
  <si>
    <t>Replacement of Damaged and Missing CC Covering Slabs of Drians and Culverts in Ward No:91</t>
  </si>
  <si>
    <t>G.O. Vijayana Gowda</t>
  </si>
  <si>
    <t>December</t>
  </si>
  <si>
    <t>091-19-000012</t>
  </si>
  <si>
    <t>Supply of Dry and Wet wast Dust Bins to Residents at Bharathi Nagar ward in ward no 91</t>
  </si>
  <si>
    <t>A. Venugopala</t>
  </si>
  <si>
    <t>P3298</t>
  </si>
  <si>
    <t>14th Finance Commission Works - SWM Works</t>
  </si>
  <si>
    <t>091-18-000004</t>
  </si>
  <si>
    <t>Improvement to cross roads along Thimmaiah road in ward no 91</t>
  </si>
  <si>
    <t>P3111</t>
  </si>
  <si>
    <t>State Finance Commission Untied Grant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</si>
</sst>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workbookViewId="0">
      <selection activeCell="C3" activeCellId="1" sqref="A2:XFD15 C3:E5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3115</v>
      </c>
      <c r="B2" s="5" t="s">
        <v>28</v>
      </c>
      <c r="C2" s="6">
        <v>43566</v>
      </c>
      <c r="D2" s="7">
        <v>91</v>
      </c>
      <c r="E2" s="8" t="s">
        <v>44</v>
      </c>
      <c r="F2" s="7" t="s">
        <v>45</v>
      </c>
      <c r="G2" s="8" t="s">
        <v>46</v>
      </c>
      <c r="H2" s="7" t="str">
        <f>"000110"</f>
        <v>000110</v>
      </c>
      <c r="I2" s="6">
        <v>42993</v>
      </c>
      <c r="J2" s="7" t="str">
        <f>"000027"</f>
        <v>000027</v>
      </c>
      <c r="K2" s="6">
        <v>42916</v>
      </c>
      <c r="L2" s="7" t="str">
        <f>"000193"</f>
        <v>000193</v>
      </c>
      <c r="M2" s="6">
        <v>42916</v>
      </c>
      <c r="N2" s="7">
        <v>17</v>
      </c>
      <c r="O2" s="7" t="str">
        <f>"000078"</f>
        <v>000078</v>
      </c>
      <c r="P2" s="6">
        <v>43563</v>
      </c>
      <c r="Q2" s="9">
        <v>19.660399999999999</v>
      </c>
      <c r="R2" s="9">
        <v>2.5754999999999999</v>
      </c>
      <c r="S2" s="9">
        <v>17.084900000000001</v>
      </c>
      <c r="T2" s="7">
        <v>12</v>
      </c>
      <c r="U2" s="6">
        <v>43566</v>
      </c>
      <c r="V2" s="7">
        <v>9568598569</v>
      </c>
      <c r="W2" s="8" t="s">
        <v>47</v>
      </c>
      <c r="X2" s="7" t="s">
        <v>30</v>
      </c>
      <c r="Y2" s="8" t="s">
        <v>31</v>
      </c>
      <c r="Z2" s="7" t="s">
        <v>42</v>
      </c>
      <c r="AA2" s="8" t="s">
        <v>43</v>
      </c>
      <c r="AB2" s="9">
        <f t="shared" ref="AB2:AB9" si="0">Q2/100</f>
        <v>0.196604</v>
      </c>
    </row>
    <row r="3" spans="1:28" x14ac:dyDescent="0.35">
      <c r="A3" s="4">
        <v>3116</v>
      </c>
      <c r="B3" s="5" t="s">
        <v>32</v>
      </c>
      <c r="C3" s="6">
        <v>43600</v>
      </c>
      <c r="D3" s="7">
        <v>91</v>
      </c>
      <c r="E3" s="8" t="s">
        <v>44</v>
      </c>
      <c r="F3" s="7" t="s">
        <v>53</v>
      </c>
      <c r="G3" s="8" t="s">
        <v>54</v>
      </c>
      <c r="H3" s="7" t="str">
        <f>"000255"</f>
        <v>000255</v>
      </c>
      <c r="I3" s="6">
        <v>43524</v>
      </c>
      <c r="J3" s="7" t="str">
        <f>"000002"</f>
        <v>000002</v>
      </c>
      <c r="K3" s="6">
        <v>43560</v>
      </c>
      <c r="L3" s="7" t="str">
        <f>"000002"</f>
        <v>000002</v>
      </c>
      <c r="M3" s="6">
        <v>43560</v>
      </c>
      <c r="N3" s="7">
        <v>19</v>
      </c>
      <c r="O3" s="7" t="str">
        <f>"001576"</f>
        <v>001576</v>
      </c>
      <c r="P3" s="6">
        <v>43600</v>
      </c>
      <c r="Q3" s="9">
        <v>5.2050799999999997</v>
      </c>
      <c r="R3" s="9">
        <v>0.23163</v>
      </c>
      <c r="S3" s="9">
        <v>4.9734499999999997</v>
      </c>
      <c r="T3" s="7">
        <v>46</v>
      </c>
      <c r="U3" s="6">
        <v>43600</v>
      </c>
      <c r="V3" s="7">
        <v>9986434243</v>
      </c>
      <c r="W3" s="8" t="s">
        <v>55</v>
      </c>
      <c r="X3" s="7" t="s">
        <v>40</v>
      </c>
      <c r="Y3" s="8" t="s">
        <v>41</v>
      </c>
      <c r="Z3" s="7" t="s">
        <v>42</v>
      </c>
      <c r="AA3" s="8" t="s">
        <v>43</v>
      </c>
      <c r="AB3" s="9">
        <f t="shared" si="0"/>
        <v>5.2050799999999994E-2</v>
      </c>
    </row>
    <row r="4" spans="1:28" x14ac:dyDescent="0.35">
      <c r="A4" s="4">
        <v>3117</v>
      </c>
      <c r="B4" s="5" t="s">
        <v>32</v>
      </c>
      <c r="C4" s="6">
        <v>43600</v>
      </c>
      <c r="D4" s="7">
        <v>91</v>
      </c>
      <c r="E4" s="8" t="s">
        <v>44</v>
      </c>
      <c r="F4" s="7" t="s">
        <v>56</v>
      </c>
      <c r="G4" s="8" t="s">
        <v>57</v>
      </c>
      <c r="H4" s="7" t="str">
        <f>"000256"</f>
        <v>000256</v>
      </c>
      <c r="I4" s="6">
        <v>43524</v>
      </c>
      <c r="J4" s="7" t="str">
        <f>"000001"</f>
        <v>000001</v>
      </c>
      <c r="K4" s="6">
        <v>43560</v>
      </c>
      <c r="L4" s="7" t="str">
        <f>"000001"</f>
        <v>000001</v>
      </c>
      <c r="M4" s="6">
        <v>43560</v>
      </c>
      <c r="N4" s="7">
        <v>19</v>
      </c>
      <c r="O4" s="7" t="str">
        <f>"001577"</f>
        <v>001577</v>
      </c>
      <c r="P4" s="6">
        <v>43600</v>
      </c>
      <c r="Q4" s="9">
        <v>15.689360000000001</v>
      </c>
      <c r="R4" s="9">
        <v>0.70965999999999996</v>
      </c>
      <c r="S4" s="9">
        <v>14.979699999999999</v>
      </c>
      <c r="T4" s="7">
        <v>46</v>
      </c>
      <c r="U4" s="6">
        <v>43600</v>
      </c>
      <c r="V4" s="7">
        <v>9986434243</v>
      </c>
      <c r="W4" s="8" t="s">
        <v>55</v>
      </c>
      <c r="X4" s="7" t="s">
        <v>34</v>
      </c>
      <c r="Y4" s="8" t="s">
        <v>35</v>
      </c>
      <c r="Z4" s="7" t="s">
        <v>42</v>
      </c>
      <c r="AA4" s="8" t="s">
        <v>43</v>
      </c>
      <c r="AB4" s="9">
        <f t="shared" si="0"/>
        <v>0.15689359999999999</v>
      </c>
    </row>
    <row r="5" spans="1:28" x14ac:dyDescent="0.35">
      <c r="A5" s="4">
        <v>3118</v>
      </c>
      <c r="B5" s="5" t="s">
        <v>32</v>
      </c>
      <c r="C5" s="6">
        <v>43609</v>
      </c>
      <c r="D5" s="7">
        <v>91</v>
      </c>
      <c r="E5" s="8" t="s">
        <v>44</v>
      </c>
      <c r="F5" s="7" t="s">
        <v>58</v>
      </c>
      <c r="G5" s="8" t="s">
        <v>59</v>
      </c>
      <c r="H5" s="7" t="str">
        <f>"000051"</f>
        <v>000051</v>
      </c>
      <c r="I5" s="6">
        <v>42984</v>
      </c>
      <c r="J5" s="7" t="str">
        <f>"000007"</f>
        <v>000007</v>
      </c>
      <c r="K5" s="6">
        <v>42985</v>
      </c>
      <c r="L5" s="7" t="str">
        <f>"000030"</f>
        <v>000030</v>
      </c>
      <c r="M5" s="6">
        <v>42985</v>
      </c>
      <c r="N5" s="7">
        <v>17</v>
      </c>
      <c r="O5" s="7" t="str">
        <f>"001882"</f>
        <v>001882</v>
      </c>
      <c r="P5" s="6">
        <v>43607</v>
      </c>
      <c r="Q5" s="9">
        <v>9.2390799999999995</v>
      </c>
      <c r="R5" s="9">
        <v>1.1641999999999999</v>
      </c>
      <c r="S5" s="9">
        <v>8.0748800000000003</v>
      </c>
      <c r="T5" s="7">
        <v>57</v>
      </c>
      <c r="U5" s="6">
        <v>43609</v>
      </c>
      <c r="V5" s="7">
        <v>9980083229</v>
      </c>
      <c r="W5" s="8" t="s">
        <v>60</v>
      </c>
      <c r="X5" s="7" t="s">
        <v>30</v>
      </c>
      <c r="Y5" s="8" t="s">
        <v>31</v>
      </c>
      <c r="Z5" s="7" t="s">
        <v>42</v>
      </c>
      <c r="AA5" s="8" t="s">
        <v>43</v>
      </c>
      <c r="AB5" s="9">
        <f t="shared" si="0"/>
        <v>9.2390799999999995E-2</v>
      </c>
    </row>
    <row r="6" spans="1:28" x14ac:dyDescent="0.35">
      <c r="A6" s="4">
        <v>3119</v>
      </c>
      <c r="B6" s="5" t="s">
        <v>32</v>
      </c>
      <c r="C6" s="6">
        <v>43609</v>
      </c>
      <c r="D6" s="7">
        <v>91</v>
      </c>
      <c r="E6" s="8" t="s">
        <v>44</v>
      </c>
      <c r="F6" s="7" t="s">
        <v>61</v>
      </c>
      <c r="G6" s="8" t="s">
        <v>62</v>
      </c>
      <c r="H6" s="7" t="str">
        <f>"000050"</f>
        <v>000050</v>
      </c>
      <c r="I6" s="6">
        <v>42984</v>
      </c>
      <c r="J6" s="7" t="str">
        <f>"000010"</f>
        <v>000010</v>
      </c>
      <c r="K6" s="6">
        <v>42985</v>
      </c>
      <c r="L6" s="7" t="str">
        <f>"000033"</f>
        <v>000033</v>
      </c>
      <c r="M6" s="6">
        <v>42985</v>
      </c>
      <c r="N6" s="7">
        <v>17</v>
      </c>
      <c r="O6" s="7" t="str">
        <f>"001883"</f>
        <v>001883</v>
      </c>
      <c r="P6" s="6">
        <v>43607</v>
      </c>
      <c r="Q6" s="9">
        <v>9.3369400000000002</v>
      </c>
      <c r="R6" s="9">
        <v>1.1766000000000001</v>
      </c>
      <c r="S6" s="9">
        <v>8.1603399999999997</v>
      </c>
      <c r="T6" s="7">
        <v>57</v>
      </c>
      <c r="U6" s="6">
        <v>43609</v>
      </c>
      <c r="V6" s="7">
        <v>9980083229</v>
      </c>
      <c r="W6" s="8" t="s">
        <v>60</v>
      </c>
      <c r="X6" s="7" t="s">
        <v>30</v>
      </c>
      <c r="Y6" s="8" t="s">
        <v>31</v>
      </c>
      <c r="Z6" s="7" t="s">
        <v>42</v>
      </c>
      <c r="AA6" s="8" t="s">
        <v>43</v>
      </c>
      <c r="AB6" s="9">
        <f t="shared" si="0"/>
        <v>9.3369400000000005E-2</v>
      </c>
    </row>
    <row r="7" spans="1:28" x14ac:dyDescent="0.35">
      <c r="A7" s="4">
        <v>3120</v>
      </c>
      <c r="B7" s="5" t="s">
        <v>32</v>
      </c>
      <c r="C7" s="6">
        <v>43609</v>
      </c>
      <c r="D7" s="7">
        <v>91</v>
      </c>
      <c r="E7" s="8" t="s">
        <v>44</v>
      </c>
      <c r="F7" s="7" t="s">
        <v>63</v>
      </c>
      <c r="G7" s="8" t="s">
        <v>64</v>
      </c>
      <c r="H7" s="7" t="str">
        <f>"000139"</f>
        <v>000139</v>
      </c>
      <c r="I7" s="6">
        <v>43005</v>
      </c>
      <c r="J7" s="7" t="str">
        <f>"000011"</f>
        <v>000011</v>
      </c>
      <c r="K7" s="6">
        <v>43006</v>
      </c>
      <c r="L7" s="7" t="str">
        <f>"000041"</f>
        <v>000041</v>
      </c>
      <c r="M7" s="6">
        <v>43006</v>
      </c>
      <c r="N7" s="7">
        <v>17</v>
      </c>
      <c r="O7" s="7" t="str">
        <f>"001884"</f>
        <v>001884</v>
      </c>
      <c r="P7" s="6">
        <v>43607</v>
      </c>
      <c r="Q7" s="9">
        <v>19.121729999999999</v>
      </c>
      <c r="R7" s="9">
        <v>2.1224500000000002</v>
      </c>
      <c r="S7" s="9">
        <v>16.999279999999999</v>
      </c>
      <c r="T7" s="7">
        <v>57</v>
      </c>
      <c r="U7" s="6">
        <v>43609</v>
      </c>
      <c r="V7" s="7">
        <v>9980083229</v>
      </c>
      <c r="W7" s="8" t="s">
        <v>60</v>
      </c>
      <c r="X7" s="7" t="s">
        <v>30</v>
      </c>
      <c r="Y7" s="8" t="s">
        <v>31</v>
      </c>
      <c r="Z7" s="7" t="s">
        <v>42</v>
      </c>
      <c r="AA7" s="8" t="s">
        <v>43</v>
      </c>
      <c r="AB7" s="9">
        <f t="shared" si="0"/>
        <v>0.19121730000000001</v>
      </c>
    </row>
    <row r="8" spans="1:28" x14ac:dyDescent="0.35">
      <c r="A8" s="4">
        <v>3121</v>
      </c>
      <c r="B8" s="5" t="s">
        <v>32</v>
      </c>
      <c r="C8" s="6">
        <v>43610</v>
      </c>
      <c r="D8" s="7">
        <v>91</v>
      </c>
      <c r="E8" s="8" t="s">
        <v>44</v>
      </c>
      <c r="F8" s="7" t="s">
        <v>65</v>
      </c>
      <c r="G8" s="8" t="s">
        <v>66</v>
      </c>
      <c r="H8" s="7" t="str">
        <f>"000204"</f>
        <v>000204</v>
      </c>
      <c r="I8" s="6">
        <v>43159</v>
      </c>
      <c r="J8" s="7" t="str">
        <f>"000037"</f>
        <v>000037</v>
      </c>
      <c r="K8" s="6">
        <v>43159</v>
      </c>
      <c r="L8" s="7" t="str">
        <f>"000266"</f>
        <v>000266</v>
      </c>
      <c r="M8" s="6">
        <v>43159</v>
      </c>
      <c r="N8" s="7">
        <v>16</v>
      </c>
      <c r="O8" s="7" t="str">
        <f>"002024"</f>
        <v>002024</v>
      </c>
      <c r="P8" s="6">
        <v>43608</v>
      </c>
      <c r="Q8" s="9">
        <v>11.814</v>
      </c>
      <c r="R8" s="9">
        <v>0.83809999999999996</v>
      </c>
      <c r="S8" s="9">
        <v>10.975899999999999</v>
      </c>
      <c r="T8" s="7">
        <v>59</v>
      </c>
      <c r="U8" s="6">
        <v>43610</v>
      </c>
      <c r="V8" s="7">
        <v>9686084049</v>
      </c>
      <c r="W8" s="8" t="s">
        <v>67</v>
      </c>
      <c r="X8" s="7" t="s">
        <v>30</v>
      </c>
      <c r="Y8" s="8" t="s">
        <v>31</v>
      </c>
      <c r="Z8" s="7" t="s">
        <v>42</v>
      </c>
      <c r="AA8" s="8" t="s">
        <v>43</v>
      </c>
      <c r="AB8" s="9">
        <f t="shared" si="0"/>
        <v>0.11814</v>
      </c>
    </row>
    <row r="9" spans="1:28" x14ac:dyDescent="0.35">
      <c r="A9" s="4">
        <v>3122</v>
      </c>
      <c r="B9" s="5" t="s">
        <v>32</v>
      </c>
      <c r="C9" s="6">
        <v>43610</v>
      </c>
      <c r="D9" s="7">
        <v>91</v>
      </c>
      <c r="E9" s="8" t="s">
        <v>44</v>
      </c>
      <c r="F9" s="7" t="s">
        <v>68</v>
      </c>
      <c r="G9" s="8" t="s">
        <v>69</v>
      </c>
      <c r="H9" s="7" t="str">
        <f>"000138"</f>
        <v>000138</v>
      </c>
      <c r="I9" s="6">
        <v>43166</v>
      </c>
      <c r="J9" s="7" t="str">
        <f>"000209"</f>
        <v>000209</v>
      </c>
      <c r="K9" s="6">
        <v>43173</v>
      </c>
      <c r="L9" s="7" t="str">
        <f>"000198"</f>
        <v>000198</v>
      </c>
      <c r="M9" s="6">
        <v>43173</v>
      </c>
      <c r="N9" s="7">
        <v>18</v>
      </c>
      <c r="O9" s="7" t="str">
        <f>"002055"</f>
        <v>002055</v>
      </c>
      <c r="P9" s="6">
        <v>43609</v>
      </c>
      <c r="Q9" s="9">
        <v>49.909660000000002</v>
      </c>
      <c r="R9" s="9">
        <v>6.2910000000000004</v>
      </c>
      <c r="S9" s="9">
        <v>43.618659999999998</v>
      </c>
      <c r="T9" s="7">
        <v>59</v>
      </c>
      <c r="U9" s="6">
        <v>43610</v>
      </c>
      <c r="V9" s="7">
        <v>9945525730</v>
      </c>
      <c r="W9" s="8" t="s">
        <v>33</v>
      </c>
      <c r="X9" s="7" t="s">
        <v>36</v>
      </c>
      <c r="Y9" s="8" t="s">
        <v>37</v>
      </c>
      <c r="Z9" s="7" t="s">
        <v>38</v>
      </c>
      <c r="AA9" s="8" t="s">
        <v>39</v>
      </c>
      <c r="AB9" s="9">
        <f t="shared" si="0"/>
        <v>0.4990966</v>
      </c>
    </row>
    <row r="10" spans="1:28" x14ac:dyDescent="0.35">
      <c r="A10" s="4">
        <v>3123</v>
      </c>
      <c r="B10" s="5" t="s">
        <v>29</v>
      </c>
      <c r="C10" s="6">
        <v>43628</v>
      </c>
      <c r="D10" s="7">
        <v>91</v>
      </c>
      <c r="E10" s="8" t="s">
        <v>44</v>
      </c>
      <c r="F10" s="7" t="s">
        <v>48</v>
      </c>
      <c r="G10" s="8" t="s">
        <v>49</v>
      </c>
      <c r="H10" s="7" t="str">
        <f>"000046"</f>
        <v>000046</v>
      </c>
      <c r="I10" s="6">
        <v>42978</v>
      </c>
      <c r="J10" s="7" t="str">
        <f>"000006"</f>
        <v>000006</v>
      </c>
      <c r="K10" s="6">
        <v>42978</v>
      </c>
      <c r="L10" s="7" t="str">
        <f>"000026"</f>
        <v>000026</v>
      </c>
      <c r="M10" s="6">
        <v>42978</v>
      </c>
      <c r="N10" s="7">
        <v>13</v>
      </c>
      <c r="O10" s="7" t="str">
        <f>"002475"</f>
        <v>002475</v>
      </c>
      <c r="P10" s="6">
        <v>43622</v>
      </c>
      <c r="Q10" s="9">
        <v>2.0692499999999998</v>
      </c>
      <c r="R10" s="9">
        <v>0.31979999999999997</v>
      </c>
      <c r="S10" s="9">
        <v>1.7494499999999999</v>
      </c>
      <c r="T10" s="7">
        <v>76</v>
      </c>
      <c r="U10" s="6">
        <v>43628</v>
      </c>
      <c r="V10" s="7">
        <v>9568956956</v>
      </c>
      <c r="W10" s="8" t="s">
        <v>50</v>
      </c>
      <c r="X10" s="7" t="s">
        <v>30</v>
      </c>
      <c r="Y10" s="8" t="s">
        <v>31</v>
      </c>
      <c r="Z10" s="7" t="s">
        <v>42</v>
      </c>
      <c r="AA10" s="8" t="s">
        <v>43</v>
      </c>
      <c r="AB10" s="9">
        <v>2.0692499999999999E-2</v>
      </c>
    </row>
    <row r="11" spans="1:28" x14ac:dyDescent="0.35">
      <c r="A11" s="4">
        <v>3124</v>
      </c>
      <c r="B11" s="5" t="s">
        <v>29</v>
      </c>
      <c r="C11" s="6">
        <v>43628</v>
      </c>
      <c r="D11" s="7">
        <v>91</v>
      </c>
      <c r="E11" s="8" t="s">
        <v>44</v>
      </c>
      <c r="F11" s="7" t="s">
        <v>51</v>
      </c>
      <c r="G11" s="8" t="s">
        <v>52</v>
      </c>
      <c r="H11" s="7" t="str">
        <f>"000045"</f>
        <v>000045</v>
      </c>
      <c r="I11" s="6">
        <v>42978</v>
      </c>
      <c r="J11" s="7" t="str">
        <f>"000005"</f>
        <v>000005</v>
      </c>
      <c r="K11" s="6">
        <v>42978</v>
      </c>
      <c r="L11" s="7" t="str">
        <f>"000027"</f>
        <v>000027</v>
      </c>
      <c r="M11" s="6">
        <v>42982</v>
      </c>
      <c r="N11" s="7">
        <v>13</v>
      </c>
      <c r="O11" s="7" t="str">
        <f>"002476"</f>
        <v>002476</v>
      </c>
      <c r="P11" s="6">
        <v>43622</v>
      </c>
      <c r="Q11" s="9">
        <v>2.0692499999999998</v>
      </c>
      <c r="R11" s="9">
        <v>0.31979999999999997</v>
      </c>
      <c r="S11" s="9">
        <v>1.7494499999999999</v>
      </c>
      <c r="T11" s="7">
        <v>76</v>
      </c>
      <c r="U11" s="6">
        <v>43628</v>
      </c>
      <c r="V11" s="7">
        <v>9565985695</v>
      </c>
      <c r="W11" s="8" t="s">
        <v>50</v>
      </c>
      <c r="X11" s="7" t="s">
        <v>30</v>
      </c>
      <c r="Y11" s="8" t="s">
        <v>31</v>
      </c>
      <c r="Z11" s="7" t="s">
        <v>42</v>
      </c>
      <c r="AA11" s="8" t="s">
        <v>43</v>
      </c>
      <c r="AB11" s="9">
        <v>2.0692499999999999E-2</v>
      </c>
    </row>
    <row r="12" spans="1:28" x14ac:dyDescent="0.35">
      <c r="A12" s="4">
        <v>3125</v>
      </c>
      <c r="B12" s="5" t="s">
        <v>70</v>
      </c>
      <c r="C12" s="6">
        <v>43703</v>
      </c>
      <c r="D12" s="7">
        <v>91</v>
      </c>
      <c r="E12" s="8" t="s">
        <v>44</v>
      </c>
      <c r="F12" s="7" t="s">
        <v>71</v>
      </c>
      <c r="G12" s="10" t="s">
        <v>72</v>
      </c>
      <c r="H12" s="7" t="str">
        <f>"000215"</f>
        <v>000215</v>
      </c>
      <c r="I12" s="6">
        <v>43291</v>
      </c>
      <c r="J12" s="7" t="str">
        <f>"000001"</f>
        <v>000001</v>
      </c>
      <c r="K12" s="6">
        <v>42094</v>
      </c>
      <c r="L12" s="7" t="str">
        <f>"000513"</f>
        <v>000513</v>
      </c>
      <c r="M12" s="6">
        <v>41973</v>
      </c>
      <c r="N12" s="7">
        <v>14</v>
      </c>
      <c r="O12" s="7" t="str">
        <f>"004121"</f>
        <v>004121</v>
      </c>
      <c r="P12" s="6">
        <v>43676</v>
      </c>
      <c r="Q12" s="11">
        <v>4.1567699999999999</v>
      </c>
      <c r="R12" s="11">
        <v>0.54749999999999999</v>
      </c>
      <c r="S12" s="11">
        <v>3.60927</v>
      </c>
      <c r="T12" s="7">
        <v>165</v>
      </c>
      <c r="U12" s="6">
        <v>43703</v>
      </c>
      <c r="V12" s="7">
        <v>9856235689</v>
      </c>
      <c r="W12" s="10" t="s">
        <v>73</v>
      </c>
      <c r="X12" s="7" t="s">
        <v>74</v>
      </c>
      <c r="Y12" s="10" t="s">
        <v>75</v>
      </c>
      <c r="Z12" s="7" t="s">
        <v>42</v>
      </c>
      <c r="AA12" s="10" t="s">
        <v>43</v>
      </c>
      <c r="AB12" s="11">
        <f>Q12/100</f>
        <v>4.1567699999999999E-2</v>
      </c>
    </row>
    <row r="13" spans="1:28" x14ac:dyDescent="0.35">
      <c r="A13" s="4">
        <v>3126</v>
      </c>
      <c r="B13" s="5" t="s">
        <v>76</v>
      </c>
      <c r="C13" s="6">
        <v>43732</v>
      </c>
      <c r="D13" s="7">
        <v>91</v>
      </c>
      <c r="E13" s="8" t="s">
        <v>44</v>
      </c>
      <c r="F13" s="7" t="s">
        <v>77</v>
      </c>
      <c r="G13" s="10" t="s">
        <v>78</v>
      </c>
      <c r="H13" s="7" t="str">
        <f>"000059"</f>
        <v>000059</v>
      </c>
      <c r="I13" s="6">
        <v>42915</v>
      </c>
      <c r="J13" s="7" t="str">
        <f>"000005"</f>
        <v>000005</v>
      </c>
      <c r="K13" s="6">
        <v>43213</v>
      </c>
      <c r="L13" s="7" t="str">
        <f>"000013"</f>
        <v>000013</v>
      </c>
      <c r="M13" s="6">
        <v>43213</v>
      </c>
      <c r="N13" s="7">
        <v>17</v>
      </c>
      <c r="O13" s="7" t="str">
        <f>"005338"</f>
        <v>005338</v>
      </c>
      <c r="P13" s="6">
        <v>43729</v>
      </c>
      <c r="Q13" s="11">
        <v>4.8725500000000004</v>
      </c>
      <c r="R13" s="11">
        <v>0.45100000000000001</v>
      </c>
      <c r="S13" s="11">
        <v>4.4215499999999999</v>
      </c>
      <c r="T13" s="7">
        <v>199</v>
      </c>
      <c r="U13" s="6">
        <v>43732</v>
      </c>
      <c r="V13" s="7">
        <v>9856231456</v>
      </c>
      <c r="W13" s="10" t="s">
        <v>79</v>
      </c>
      <c r="X13" s="7" t="s">
        <v>30</v>
      </c>
      <c r="Y13" s="10" t="s">
        <v>31</v>
      </c>
      <c r="Z13" s="7" t="s">
        <v>42</v>
      </c>
      <c r="AA13" s="10" t="s">
        <v>43</v>
      </c>
      <c r="AB13" s="11">
        <f>Q13/100</f>
        <v>4.8725500000000005E-2</v>
      </c>
    </row>
    <row r="14" spans="1:28" x14ac:dyDescent="0.35">
      <c r="A14" s="4">
        <v>3127</v>
      </c>
      <c r="B14" s="5" t="s">
        <v>80</v>
      </c>
      <c r="C14" s="6">
        <v>43816</v>
      </c>
      <c r="D14" s="4">
        <v>91</v>
      </c>
      <c r="E14" s="8" t="s">
        <v>44</v>
      </c>
      <c r="F14" s="7" t="s">
        <v>81</v>
      </c>
      <c r="G14" s="8" t="s">
        <v>82</v>
      </c>
      <c r="H14" s="7" t="str">
        <f>"000275"</f>
        <v>000275</v>
      </c>
      <c r="I14" s="6">
        <v>43531</v>
      </c>
      <c r="J14" s="7" t="str">
        <f>"000043"</f>
        <v>000043</v>
      </c>
      <c r="K14" s="6">
        <v>43734</v>
      </c>
      <c r="L14" s="7" t="str">
        <f>"000093"</f>
        <v>000093</v>
      </c>
      <c r="M14" s="6">
        <v>43755</v>
      </c>
      <c r="N14" s="7">
        <v>19</v>
      </c>
      <c r="O14" s="7" t="str">
        <f>"006775"</f>
        <v>006775</v>
      </c>
      <c r="P14" s="6">
        <v>43811</v>
      </c>
      <c r="Q14" s="9">
        <v>13.67245</v>
      </c>
      <c r="R14" s="9">
        <v>0.55025000000000002</v>
      </c>
      <c r="S14" s="9">
        <v>13.122199999999999</v>
      </c>
      <c r="T14" s="7">
        <v>13</v>
      </c>
      <c r="U14" s="6">
        <v>43816</v>
      </c>
      <c r="V14" s="7">
        <v>9856235698</v>
      </c>
      <c r="W14" s="8" t="s">
        <v>83</v>
      </c>
      <c r="X14" s="7" t="s">
        <v>84</v>
      </c>
      <c r="Y14" s="8" t="s">
        <v>85</v>
      </c>
      <c r="Z14" s="7" t="s">
        <v>42</v>
      </c>
      <c r="AA14" s="8" t="s">
        <v>43</v>
      </c>
      <c r="AB14" s="9">
        <v>0.1367245</v>
      </c>
    </row>
    <row r="15" spans="1:28" x14ac:dyDescent="0.35">
      <c r="A15" s="4">
        <v>3128</v>
      </c>
      <c r="B15" s="5" t="s">
        <v>80</v>
      </c>
      <c r="C15" s="6">
        <v>43818</v>
      </c>
      <c r="D15" s="4">
        <v>91</v>
      </c>
      <c r="E15" s="8" t="s">
        <v>44</v>
      </c>
      <c r="F15" s="7" t="s">
        <v>86</v>
      </c>
      <c r="G15" s="8" t="s">
        <v>87</v>
      </c>
      <c r="H15" s="7" t="str">
        <f>"000066"</f>
        <v>000066</v>
      </c>
      <c r="I15" s="6">
        <v>43735</v>
      </c>
      <c r="J15" s="7" t="str">
        <f>"000057"</f>
        <v>000057</v>
      </c>
      <c r="K15" s="6">
        <v>43789</v>
      </c>
      <c r="L15" s="7" t="str">
        <f>"000110"</f>
        <v>000110</v>
      </c>
      <c r="M15" s="6">
        <v>43791</v>
      </c>
      <c r="N15" s="7">
        <v>18</v>
      </c>
      <c r="O15" s="7" t="str">
        <f>"006811"</f>
        <v>006811</v>
      </c>
      <c r="P15" s="6">
        <v>43812</v>
      </c>
      <c r="Q15" s="9">
        <v>49.956519999999998</v>
      </c>
      <c r="R15" s="9">
        <v>5.9005200000000002</v>
      </c>
      <c r="S15" s="9">
        <v>44.055999999999997</v>
      </c>
      <c r="T15" s="7">
        <v>13</v>
      </c>
      <c r="U15" s="6">
        <v>43818</v>
      </c>
      <c r="V15" s="7">
        <v>9008773694</v>
      </c>
      <c r="W15" s="8" t="s">
        <v>73</v>
      </c>
      <c r="X15" s="7" t="s">
        <v>88</v>
      </c>
      <c r="Y15" s="8" t="s">
        <v>89</v>
      </c>
      <c r="Z15" s="7" t="s">
        <v>42</v>
      </c>
      <c r="AA15" s="8" t="s">
        <v>43</v>
      </c>
      <c r="AB15" s="9">
        <v>0.49956519999999999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2020-01-28T12:04:57Z</dcterms:modified>
</cp:coreProperties>
</file>