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<sst xmlns="http://schemas.openxmlformats.org/spreadsheetml/2006/main" count="280" uniqueCount="131">
  <si>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</si>
  <si>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</si>
  <si>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</si>
  <si>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</si>
  <si>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</si>
  <si>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</si>
  <si>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</si>
  <si>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</si>
  <si>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</si>
  <si>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</si>
  <si>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</si>
  <si>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</si>
  <si>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</si>
  <si>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</si>
  <si>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</si>
  <si>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</si>
  <si>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</si>
  <si>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</si>
  <si>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</si>
  <si>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</si>
  <si>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</si>
  <si>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</si>
  <si>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</si>
  <si>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</si>
  <si>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</si>
  <si>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</si>
  <si>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</si>
  <si>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</si>
  <si>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</si>
  <si>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May</t>
  </si>
  <si>
    <t>M and R to Street Lights - Replacement of Burnt Bulbs etc. (Package)</t>
  </si>
  <si>
    <t>P0300</t>
  </si>
  <si>
    <t>Gandhi Nagara</t>
  </si>
  <si>
    <t>094-17-000084</t>
  </si>
  <si>
    <t>Providing RO plants and drilling of borewells at Gandhinagara Assembly Constituency</t>
  </si>
  <si>
    <t>Karnataka Rural Infrastructure and Developement Ltd.,</t>
  </si>
  <si>
    <t>P3110</t>
  </si>
  <si>
    <t>14th Finance Commission Grant Works</t>
  </si>
  <si>
    <t>ddo202</t>
  </si>
  <si>
    <t xml:space="preserve"> Assistant Executive Engineer Gandhinagar West Zone</t>
  </si>
  <si>
    <t>094-16-000002</t>
  </si>
  <si>
    <t>Annual Operation And maintenance Of Street Lights at Gandhinagara in Ward No- 94</t>
  </si>
  <si>
    <t>Sri Gayathri Electricals</t>
  </si>
  <si>
    <t>ddo209</t>
  </si>
  <si>
    <t xml:space="preserve"> Assistant Executive Engineer Electrical West Zone</t>
  </si>
  <si>
    <t>094-19-000002</t>
  </si>
  <si>
    <t>Providing Cement Concrete road and Improvements to drain in 1st cross Lakshmanapuri slum and surroundings in ward no 94</t>
  </si>
  <si>
    <t>Technical Manager  (West) Karnataka Rural Infrastructure Development Limited</t>
  </si>
  <si>
    <t>P3409</t>
  </si>
  <si>
    <t>SFC Untied SC-SP/TSP Grant works</t>
  </si>
  <si>
    <t>094-19-000001</t>
  </si>
  <si>
    <t>Providing Asphalting and Improvements to CC Road drain footpath and Culverts in Kumara park and surroundings in ward no 94</t>
  </si>
  <si>
    <t>P3111</t>
  </si>
  <si>
    <t>State Finance Commission Untied Grant Works</t>
  </si>
  <si>
    <t>094-18-000046</t>
  </si>
  <si>
    <t>Improvements to footpath and drain east side from south end road upto nataraj theatre in ward no 94</t>
  </si>
  <si>
    <t>P3158</t>
  </si>
  <si>
    <t>SIP Infrastructure Project works</t>
  </si>
  <si>
    <t>094-18-000047</t>
  </si>
  <si>
    <t>Improvements to footpath and drain both side from south end road upto link road in ward no 94</t>
  </si>
  <si>
    <t>094-18-000050</t>
  </si>
  <si>
    <t xml:space="preserve">Improvements to drain and footpath at J M Lane in ward no 94 </t>
  </si>
  <si>
    <t>094-18-000051</t>
  </si>
  <si>
    <t xml:space="preserve">Improvements to drain and footpath at RV Shetty Layout in ward no 94 </t>
  </si>
  <si>
    <t>July</t>
  </si>
  <si>
    <t>094-17-000006</t>
  </si>
  <si>
    <t>Improvements and development for Gandhi Statue (Behind Race Course) near Thamara Hotel Opposite in ward no 94</t>
  </si>
  <si>
    <t>Executive Engineer, KRIDL</t>
  </si>
  <si>
    <t>P0190</t>
  </si>
  <si>
    <t>Works sanctioned by Hon Mayor</t>
  </si>
  <si>
    <t>ddo326</t>
  </si>
  <si>
    <t xml:space="preserve"> Executive Engineer SWM 1 Central Zone</t>
  </si>
  <si>
    <t>094-17-000078</t>
  </si>
  <si>
    <t>Construction of community Toilets Exclusively for ladies opposite to Ayurvedic Hospital at Majestic, at Gandhinagar in ward no 94</t>
  </si>
  <si>
    <t>Technical Manager (West) Karnataka Rural Infrastructure Development Limited</t>
  </si>
  <si>
    <t>P3112</t>
  </si>
  <si>
    <t>Swacha Bharatha Abhiyana Grant Works</t>
  </si>
  <si>
    <t>094-17-000080</t>
  </si>
  <si>
    <t>Construction of community Toilets opposite to National Market, at Gandhinagar in ward no 94</t>
  </si>
  <si>
    <t>094-17-000081</t>
  </si>
  <si>
    <t>Construction of community Toilets in Sirur Park at Gandhinagar in ward no 94</t>
  </si>
  <si>
    <t>094-16-000019</t>
  </si>
  <si>
    <t>Providing of Water Pipe Line in Gandhinagar ward no 94.</t>
  </si>
  <si>
    <t xml:space="preserve">S T Umesh </t>
  </si>
  <si>
    <t>P1802</t>
  </si>
  <si>
    <t>Water Supply New Areas</t>
  </si>
  <si>
    <t>August</t>
  </si>
  <si>
    <t>094-17-000091</t>
  </si>
  <si>
    <t>Construction of Shelttar and Power Conection For Shredder in chikka Lalbag Park</t>
  </si>
  <si>
    <t>M Palakshaiah</t>
  </si>
  <si>
    <t>094-13-000007</t>
  </si>
  <si>
    <t>Emergency fund in W-94.</t>
  </si>
  <si>
    <t>Kushal Shetty A</t>
  </si>
  <si>
    <t>P1771</t>
  </si>
  <si>
    <t>Zone Works - POW Works</t>
  </si>
  <si>
    <t>September</t>
  </si>
  <si>
    <t>094-17-000002</t>
  </si>
  <si>
    <t>Improvements to Rajiv Gandhi Statue Near Manthri Mall in ward no 94 Gandhinagar</t>
  </si>
  <si>
    <t>094-13-000016</t>
  </si>
  <si>
    <t xml:space="preserve">Providing Electrical maintenance of JC West Office at Gandhinagara in Ward No-94 </t>
  </si>
  <si>
    <t>Manoj Enterprises</t>
  </si>
  <si>
    <t>P0294</t>
  </si>
  <si>
    <t>M and R to Electrical Inst in BMP Buildings, Schools, M.Homes, Community Halls, Markets and Others</t>
  </si>
  <si>
    <t>October</t>
  </si>
  <si>
    <t>094-17-000093</t>
  </si>
  <si>
    <t>Construction of Sheltar and Power Conection For Shredder in Basham Park</t>
  </si>
  <si>
    <t>H N Shivashankar</t>
  </si>
  <si>
    <t>094-17-000092</t>
  </si>
  <si>
    <t>Construction of Sheltar and Power Conection For Shredder in Freedom Park</t>
  </si>
  <si>
    <t>094-17-000090</t>
  </si>
  <si>
    <t>Purchase of Shredder in Basham Park</t>
  </si>
  <si>
    <t>Naveena D G</t>
  </si>
  <si>
    <t>094-17-000089</t>
  </si>
  <si>
    <t>Purchase of Shredder in Freedom Park</t>
  </si>
  <si>
    <t>November</t>
  </si>
  <si>
    <t>094-17-000045</t>
  </si>
  <si>
    <t>Construction of Multipurpose building Chicklalbhag in ward no 94</t>
  </si>
  <si>
    <t>D Narahari</t>
  </si>
  <si>
    <t>P3075</t>
  </si>
  <si>
    <t>Special comprehensive development works in Bangalore city (Bangalore city in charge Minister Discretionary Grants)</t>
  </si>
  <si>
    <t>094-17-000051</t>
  </si>
  <si>
    <t>Construction of Auditorium at Nehrunagar in ward no 94, Gandhinagar</t>
  </si>
  <si>
    <t>P3179</t>
  </si>
  <si>
    <t>Developmental works in Gandhinagar Assembly Constituency</t>
  </si>
  <si>
    <t>094-17-000044</t>
  </si>
  <si>
    <t>Construction of Auditorium building in nehru park in ward no 94Sheshadripuram Gandhinagara</t>
  </si>
  <si>
    <t>December</t>
  </si>
  <si>
    <t>094-20-000031</t>
  </si>
  <si>
    <t>Providing Cement Concrete Road Asphalting of Roads Remodelling of Drains culvert to Risaldar Street and Surrounding Areas in ward No 94</t>
  </si>
  <si>
    <t>P1878</t>
  </si>
  <si>
    <t>18per - Works (Bhagyajyothi, Sooru / Neeru Yojane and General) (54 Lakhs / New Wards)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</si>
</sst>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workbookViewId="0">
      <selection activeCell="A2" sqref="A2:XFD29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3157</v>
      </c>
      <c r="B2" s="5" t="s">
        <v>28</v>
      </c>
      <c r="C2" s="6">
        <v>43566</v>
      </c>
      <c r="D2" s="7">
        <v>94</v>
      </c>
      <c r="E2" s="8" t="s">
        <v>32</v>
      </c>
      <c r="F2" s="7" t="s">
        <v>33</v>
      </c>
      <c r="G2" s="8" t="s">
        <v>34</v>
      </c>
      <c r="H2" s="7" t="str">
        <f>"000226"</f>
        <v>000226</v>
      </c>
      <c r="I2" s="6">
        <v>43475</v>
      </c>
      <c r="J2" s="7" t="str">
        <f>"000162"</f>
        <v>000162</v>
      </c>
      <c r="K2" s="6">
        <v>43475</v>
      </c>
      <c r="L2" s="7" t="str">
        <f>"000220"</f>
        <v>000220</v>
      </c>
      <c r="M2" s="6">
        <v>43475</v>
      </c>
      <c r="N2" s="7">
        <v>17</v>
      </c>
      <c r="O2" s="7" t="str">
        <f>"000307"</f>
        <v>000307</v>
      </c>
      <c r="P2" s="6">
        <v>43565</v>
      </c>
      <c r="Q2" s="9">
        <v>101.74618</v>
      </c>
      <c r="R2" s="9">
        <v>12.9077</v>
      </c>
      <c r="S2" s="9">
        <v>88.838480000000004</v>
      </c>
      <c r="T2" s="7">
        <v>16</v>
      </c>
      <c r="U2" s="6">
        <v>43566</v>
      </c>
      <c r="V2" s="7">
        <v>9483161122</v>
      </c>
      <c r="W2" s="8" t="s">
        <v>35</v>
      </c>
      <c r="X2" s="7" t="s">
        <v>36</v>
      </c>
      <c r="Y2" s="8" t="s">
        <v>37</v>
      </c>
      <c r="Z2" s="7" t="s">
        <v>38</v>
      </c>
      <c r="AA2" s="8" t="s">
        <v>39</v>
      </c>
      <c r="AB2" s="9">
        <f t="shared" ref="AB2:AB22" si="0">Q2/100</f>
        <v>1.0174618</v>
      </c>
    </row>
    <row r="3" spans="1:28" x14ac:dyDescent="0.35">
      <c r="A3" s="4">
        <v>3158</v>
      </c>
      <c r="B3" s="5" t="s">
        <v>28</v>
      </c>
      <c r="C3" s="6">
        <v>43575</v>
      </c>
      <c r="D3" s="7">
        <v>94</v>
      </c>
      <c r="E3" s="8" t="s">
        <v>32</v>
      </c>
      <c r="F3" s="7" t="s">
        <v>40</v>
      </c>
      <c r="G3" s="8" t="s">
        <v>41</v>
      </c>
      <c r="H3" s="7" t="str">
        <f>"000035"</f>
        <v>000035</v>
      </c>
      <c r="I3" s="6">
        <v>42943</v>
      </c>
      <c r="J3" s="7" t="str">
        <f>"000220"</f>
        <v>000220</v>
      </c>
      <c r="K3" s="6">
        <v>43514</v>
      </c>
      <c r="L3" s="7" t="str">
        <f>"000219"</f>
        <v>000219</v>
      </c>
      <c r="M3" s="6">
        <v>43514</v>
      </c>
      <c r="N3" s="7">
        <v>16</v>
      </c>
      <c r="O3" s="7" t="str">
        <f>"001383"</f>
        <v>001383</v>
      </c>
      <c r="P3" s="6">
        <v>43594</v>
      </c>
      <c r="Q3" s="9">
        <v>11.593400000000001</v>
      </c>
      <c r="R3" s="9">
        <v>0.59126000000000001</v>
      </c>
      <c r="S3" s="9">
        <v>11.002140000000001</v>
      </c>
      <c r="T3" s="7">
        <v>20</v>
      </c>
      <c r="U3" s="6">
        <v>43575</v>
      </c>
      <c r="V3" s="7">
        <v>9845036718</v>
      </c>
      <c r="W3" s="8" t="s">
        <v>42</v>
      </c>
      <c r="X3" s="7" t="s">
        <v>31</v>
      </c>
      <c r="Y3" s="8" t="s">
        <v>30</v>
      </c>
      <c r="Z3" s="7" t="s">
        <v>43</v>
      </c>
      <c r="AA3" s="8" t="s">
        <v>44</v>
      </c>
      <c r="AB3" s="9">
        <f t="shared" si="0"/>
        <v>0.11593400000000001</v>
      </c>
    </row>
    <row r="4" spans="1:28" x14ac:dyDescent="0.35">
      <c r="A4" s="4">
        <v>3159</v>
      </c>
      <c r="B4" s="5" t="s">
        <v>29</v>
      </c>
      <c r="C4" s="6">
        <v>43588</v>
      </c>
      <c r="D4" s="7">
        <v>94</v>
      </c>
      <c r="E4" s="8" t="s">
        <v>32</v>
      </c>
      <c r="F4" s="7" t="s">
        <v>45</v>
      </c>
      <c r="G4" s="8" t="s">
        <v>46</v>
      </c>
      <c r="H4" s="7" t="str">
        <f>"000019"</f>
        <v>000019</v>
      </c>
      <c r="I4" s="6">
        <v>43565</v>
      </c>
      <c r="J4" s="7" t="str">
        <f>"000003"</f>
        <v>000003</v>
      </c>
      <c r="K4" s="6">
        <v>43565</v>
      </c>
      <c r="L4" s="7" t="str">
        <f>"000003"</f>
        <v>000003</v>
      </c>
      <c r="M4" s="6">
        <v>43565</v>
      </c>
      <c r="N4" s="7">
        <v>19</v>
      </c>
      <c r="O4" s="7" t="str">
        <f>"001126"</f>
        <v>001126</v>
      </c>
      <c r="P4" s="6">
        <v>43581</v>
      </c>
      <c r="Q4" s="9">
        <v>49.859749999999998</v>
      </c>
      <c r="R4" s="9">
        <v>6.1403499999999998</v>
      </c>
      <c r="S4" s="9">
        <v>43.7194</v>
      </c>
      <c r="T4" s="7">
        <v>34</v>
      </c>
      <c r="U4" s="6">
        <v>43588</v>
      </c>
      <c r="V4" s="7">
        <v>1234567890</v>
      </c>
      <c r="W4" s="8" t="s">
        <v>47</v>
      </c>
      <c r="X4" s="7" t="s">
        <v>48</v>
      </c>
      <c r="Y4" s="8" t="s">
        <v>49</v>
      </c>
      <c r="Z4" s="7" t="s">
        <v>38</v>
      </c>
      <c r="AA4" s="8" t="s">
        <v>39</v>
      </c>
      <c r="AB4" s="9">
        <f t="shared" si="0"/>
        <v>0.49859749999999997</v>
      </c>
    </row>
    <row r="5" spans="1:28" x14ac:dyDescent="0.35">
      <c r="A5" s="4">
        <v>3160</v>
      </c>
      <c r="B5" s="5" t="s">
        <v>29</v>
      </c>
      <c r="C5" s="6">
        <v>43588</v>
      </c>
      <c r="D5" s="7">
        <v>94</v>
      </c>
      <c r="E5" s="8" t="s">
        <v>32</v>
      </c>
      <c r="F5" s="7" t="s">
        <v>50</v>
      </c>
      <c r="G5" s="8" t="s">
        <v>51</v>
      </c>
      <c r="H5" s="7" t="str">
        <f>"000017"</f>
        <v>000017</v>
      </c>
      <c r="I5" s="6">
        <v>43565</v>
      </c>
      <c r="J5" s="7" t="str">
        <f>"000002"</f>
        <v>000002</v>
      </c>
      <c r="K5" s="6">
        <v>43565</v>
      </c>
      <c r="L5" s="7" t="str">
        <f>"000002"</f>
        <v>000002</v>
      </c>
      <c r="M5" s="6">
        <v>43565</v>
      </c>
      <c r="N5" s="7">
        <v>19</v>
      </c>
      <c r="O5" s="7" t="str">
        <f>"001130"</f>
        <v>001130</v>
      </c>
      <c r="P5" s="6">
        <v>43581</v>
      </c>
      <c r="Q5" s="9">
        <v>115.35023</v>
      </c>
      <c r="R5" s="9">
        <v>13.837149999999999</v>
      </c>
      <c r="S5" s="9">
        <v>101.51308</v>
      </c>
      <c r="T5" s="7">
        <v>34</v>
      </c>
      <c r="U5" s="6">
        <v>43588</v>
      </c>
      <c r="V5" s="7">
        <v>1234567890</v>
      </c>
      <c r="W5" s="8" t="s">
        <v>47</v>
      </c>
      <c r="X5" s="7" t="s">
        <v>52</v>
      </c>
      <c r="Y5" s="8" t="s">
        <v>53</v>
      </c>
      <c r="Z5" s="7" t="s">
        <v>38</v>
      </c>
      <c r="AA5" s="8" t="s">
        <v>39</v>
      </c>
      <c r="AB5" s="9">
        <f t="shared" si="0"/>
        <v>1.1535023</v>
      </c>
    </row>
    <row r="6" spans="1:28" x14ac:dyDescent="0.35">
      <c r="A6" s="4">
        <v>3161</v>
      </c>
      <c r="B6" s="5" t="s">
        <v>29</v>
      </c>
      <c r="C6" s="6">
        <v>43598</v>
      </c>
      <c r="D6" s="7">
        <v>94</v>
      </c>
      <c r="E6" s="8" t="s">
        <v>32</v>
      </c>
      <c r="F6" s="7" t="s">
        <v>40</v>
      </c>
      <c r="G6" s="8" t="s">
        <v>41</v>
      </c>
      <c r="H6" s="7" t="str">
        <f>"000035"</f>
        <v>000035</v>
      </c>
      <c r="I6" s="6">
        <v>42943</v>
      </c>
      <c r="J6" s="7" t="str">
        <f>"000220"</f>
        <v>000220</v>
      </c>
      <c r="K6" s="6">
        <v>43514</v>
      </c>
      <c r="L6" s="7" t="str">
        <f>"000219"</f>
        <v>000219</v>
      </c>
      <c r="M6" s="6">
        <v>43514</v>
      </c>
      <c r="N6" s="7">
        <v>16</v>
      </c>
      <c r="O6" s="7" t="str">
        <f>"001383"</f>
        <v>001383</v>
      </c>
      <c r="P6" s="6">
        <v>43594</v>
      </c>
      <c r="Q6" s="9">
        <v>12.48673</v>
      </c>
      <c r="R6" s="9">
        <v>1.26118</v>
      </c>
      <c r="S6" s="9">
        <v>11.22555</v>
      </c>
      <c r="T6" s="7">
        <v>43</v>
      </c>
      <c r="U6" s="6">
        <v>43598</v>
      </c>
      <c r="V6" s="7">
        <v>9845036718</v>
      </c>
      <c r="W6" s="8" t="s">
        <v>42</v>
      </c>
      <c r="X6" s="7" t="s">
        <v>31</v>
      </c>
      <c r="Y6" s="8" t="s">
        <v>30</v>
      </c>
      <c r="Z6" s="7" t="s">
        <v>43</v>
      </c>
      <c r="AA6" s="8" t="s">
        <v>44</v>
      </c>
      <c r="AB6" s="9">
        <f t="shared" si="0"/>
        <v>0.1248673</v>
      </c>
    </row>
    <row r="7" spans="1:28" x14ac:dyDescent="0.35">
      <c r="A7" s="4">
        <v>3162</v>
      </c>
      <c r="B7" s="5" t="s">
        <v>29</v>
      </c>
      <c r="C7" s="6">
        <v>43601</v>
      </c>
      <c r="D7" s="7">
        <v>94</v>
      </c>
      <c r="E7" s="8" t="s">
        <v>32</v>
      </c>
      <c r="F7" s="7" t="s">
        <v>54</v>
      </c>
      <c r="G7" s="8" t="s">
        <v>55</v>
      </c>
      <c r="H7" s="7" t="str">
        <f>"000298"</f>
        <v>000298</v>
      </c>
      <c r="I7" s="6">
        <v>43547</v>
      </c>
      <c r="J7" s="7" t="str">
        <f>"000194"</f>
        <v>000194</v>
      </c>
      <c r="K7" s="6">
        <v>43547</v>
      </c>
      <c r="L7" s="7" t="str">
        <f>"000291"</f>
        <v>000291</v>
      </c>
      <c r="M7" s="6">
        <v>43547</v>
      </c>
      <c r="N7" s="7">
        <v>18</v>
      </c>
      <c r="O7" s="7" t="str">
        <f>"001607"</f>
        <v>001607</v>
      </c>
      <c r="P7" s="6">
        <v>43600</v>
      </c>
      <c r="Q7" s="9">
        <v>99.551090000000002</v>
      </c>
      <c r="R7" s="9">
        <v>13.347060000000001</v>
      </c>
      <c r="S7" s="9">
        <v>86.204030000000003</v>
      </c>
      <c r="T7" s="7">
        <v>47</v>
      </c>
      <c r="U7" s="6">
        <v>43601</v>
      </c>
      <c r="V7" s="7">
        <v>1234567890</v>
      </c>
      <c r="W7" s="8" t="s">
        <v>47</v>
      </c>
      <c r="X7" s="7" t="s">
        <v>56</v>
      </c>
      <c r="Y7" s="8" t="s">
        <v>57</v>
      </c>
      <c r="Z7" s="7" t="s">
        <v>38</v>
      </c>
      <c r="AA7" s="8" t="s">
        <v>39</v>
      </c>
      <c r="AB7" s="9">
        <f t="shared" si="0"/>
        <v>0.99551089999999998</v>
      </c>
    </row>
    <row r="8" spans="1:28" x14ac:dyDescent="0.35">
      <c r="A8" s="4">
        <v>3163</v>
      </c>
      <c r="B8" s="5" t="s">
        <v>29</v>
      </c>
      <c r="C8" s="6">
        <v>43601</v>
      </c>
      <c r="D8" s="7">
        <v>94</v>
      </c>
      <c r="E8" s="8" t="s">
        <v>32</v>
      </c>
      <c r="F8" s="7" t="s">
        <v>58</v>
      </c>
      <c r="G8" s="8" t="s">
        <v>59</v>
      </c>
      <c r="H8" s="7" t="str">
        <f>"000297"</f>
        <v>000297</v>
      </c>
      <c r="I8" s="6">
        <v>43547</v>
      </c>
      <c r="J8" s="7" t="str">
        <f>"000196"</f>
        <v>000196</v>
      </c>
      <c r="K8" s="6">
        <v>43547</v>
      </c>
      <c r="L8" s="7" t="str">
        <f>"000292"</f>
        <v>000292</v>
      </c>
      <c r="M8" s="6">
        <v>43547</v>
      </c>
      <c r="N8" s="7">
        <v>18</v>
      </c>
      <c r="O8" s="7" t="str">
        <f>"001610"</f>
        <v>001610</v>
      </c>
      <c r="P8" s="6">
        <v>43600</v>
      </c>
      <c r="Q8" s="9">
        <v>99.551090000000002</v>
      </c>
      <c r="R8" s="9">
        <v>13.34704</v>
      </c>
      <c r="S8" s="9">
        <v>86.204049999999995</v>
      </c>
      <c r="T8" s="7">
        <v>47</v>
      </c>
      <c r="U8" s="6">
        <v>43601</v>
      </c>
      <c r="V8" s="7">
        <v>1234567890</v>
      </c>
      <c r="W8" s="8" t="s">
        <v>47</v>
      </c>
      <c r="X8" s="7" t="s">
        <v>56</v>
      </c>
      <c r="Y8" s="8" t="s">
        <v>57</v>
      </c>
      <c r="Z8" s="7" t="s">
        <v>38</v>
      </c>
      <c r="AA8" s="8" t="s">
        <v>39</v>
      </c>
      <c r="AB8" s="9">
        <f t="shared" si="0"/>
        <v>0.99551089999999998</v>
      </c>
    </row>
    <row r="9" spans="1:28" x14ac:dyDescent="0.35">
      <c r="A9" s="4">
        <v>3164</v>
      </c>
      <c r="B9" s="5" t="s">
        <v>29</v>
      </c>
      <c r="C9" s="6">
        <v>43601</v>
      </c>
      <c r="D9" s="7">
        <v>94</v>
      </c>
      <c r="E9" s="8" t="s">
        <v>32</v>
      </c>
      <c r="F9" s="7" t="s">
        <v>60</v>
      </c>
      <c r="G9" s="8" t="s">
        <v>61</v>
      </c>
      <c r="H9" s="7" t="str">
        <f>"000299"</f>
        <v>000299</v>
      </c>
      <c r="I9" s="6">
        <v>43547</v>
      </c>
      <c r="J9" s="7" t="str">
        <f>"000197"</f>
        <v>000197</v>
      </c>
      <c r="K9" s="6">
        <v>43547</v>
      </c>
      <c r="L9" s="7" t="str">
        <f>"000293"</f>
        <v>000293</v>
      </c>
      <c r="M9" s="6">
        <v>43547</v>
      </c>
      <c r="N9" s="7">
        <v>18</v>
      </c>
      <c r="O9" s="7" t="str">
        <f>"001611"</f>
        <v>001611</v>
      </c>
      <c r="P9" s="6">
        <v>43600</v>
      </c>
      <c r="Q9" s="9">
        <v>99.983980000000003</v>
      </c>
      <c r="R9" s="9">
        <v>13.25698</v>
      </c>
      <c r="S9" s="9">
        <v>86.727000000000004</v>
      </c>
      <c r="T9" s="7">
        <v>47</v>
      </c>
      <c r="U9" s="6">
        <v>43601</v>
      </c>
      <c r="V9" s="7">
        <v>1234567890</v>
      </c>
      <c r="W9" s="8" t="s">
        <v>47</v>
      </c>
      <c r="X9" s="7" t="s">
        <v>56</v>
      </c>
      <c r="Y9" s="8" t="s">
        <v>57</v>
      </c>
      <c r="Z9" s="7" t="s">
        <v>38</v>
      </c>
      <c r="AA9" s="8" t="s">
        <v>39</v>
      </c>
      <c r="AB9" s="9">
        <f t="shared" si="0"/>
        <v>0.99983980000000006</v>
      </c>
    </row>
    <row r="10" spans="1:28" x14ac:dyDescent="0.35">
      <c r="A10" s="4">
        <v>3165</v>
      </c>
      <c r="B10" s="5" t="s">
        <v>29</v>
      </c>
      <c r="C10" s="6">
        <v>43601</v>
      </c>
      <c r="D10" s="7">
        <v>94</v>
      </c>
      <c r="E10" s="8" t="s">
        <v>32</v>
      </c>
      <c r="F10" s="7" t="s">
        <v>62</v>
      </c>
      <c r="G10" s="8" t="s">
        <v>63</v>
      </c>
      <c r="H10" s="7" t="str">
        <f>"000300"</f>
        <v>000300</v>
      </c>
      <c r="I10" s="6">
        <v>43547</v>
      </c>
      <c r="J10" s="7" t="str">
        <f>"000195"</f>
        <v>000195</v>
      </c>
      <c r="K10" s="6">
        <v>43547</v>
      </c>
      <c r="L10" s="7" t="str">
        <f>"000294"</f>
        <v>000294</v>
      </c>
      <c r="M10" s="6">
        <v>43547</v>
      </c>
      <c r="N10" s="7">
        <v>18</v>
      </c>
      <c r="O10" s="7" t="str">
        <f>"001612"</f>
        <v>001612</v>
      </c>
      <c r="P10" s="6">
        <v>43600</v>
      </c>
      <c r="Q10" s="9">
        <v>99.994439999999997</v>
      </c>
      <c r="R10" s="9">
        <v>13.4588</v>
      </c>
      <c r="S10" s="9">
        <v>86.535640000000001</v>
      </c>
      <c r="T10" s="7">
        <v>47</v>
      </c>
      <c r="U10" s="6">
        <v>43601</v>
      </c>
      <c r="V10" s="7">
        <v>1234567890</v>
      </c>
      <c r="W10" s="8" t="s">
        <v>47</v>
      </c>
      <c r="X10" s="7" t="s">
        <v>56</v>
      </c>
      <c r="Y10" s="8" t="s">
        <v>57</v>
      </c>
      <c r="Z10" s="7" t="s">
        <v>38</v>
      </c>
      <c r="AA10" s="8" t="s">
        <v>39</v>
      </c>
      <c r="AB10" s="9">
        <f t="shared" si="0"/>
        <v>0.99994439999999996</v>
      </c>
    </row>
    <row r="11" spans="1:28" x14ac:dyDescent="0.35">
      <c r="A11" s="4">
        <v>3166</v>
      </c>
      <c r="B11" s="5" t="s">
        <v>64</v>
      </c>
      <c r="C11" s="6">
        <v>43647</v>
      </c>
      <c r="D11" s="7">
        <v>94</v>
      </c>
      <c r="E11" s="8" t="s">
        <v>32</v>
      </c>
      <c r="F11" s="7" t="s">
        <v>65</v>
      </c>
      <c r="G11" s="10" t="s">
        <v>66</v>
      </c>
      <c r="H11" s="7" t="str">
        <f>"000093"</f>
        <v>000093</v>
      </c>
      <c r="I11" s="6">
        <v>42789</v>
      </c>
      <c r="J11" s="7" t="str">
        <f>"000089"</f>
        <v>000089</v>
      </c>
      <c r="K11" s="6">
        <v>43132</v>
      </c>
      <c r="L11" s="7" t="str">
        <f>"000104"</f>
        <v>000104</v>
      </c>
      <c r="M11" s="6">
        <v>43132</v>
      </c>
      <c r="N11" s="7">
        <v>17</v>
      </c>
      <c r="O11" s="7" t="str">
        <f>"002973"</f>
        <v>002973</v>
      </c>
      <c r="P11" s="6">
        <v>43640</v>
      </c>
      <c r="Q11" s="11">
        <v>31.394179999999999</v>
      </c>
      <c r="R11" s="11">
        <v>3.8636900000000001</v>
      </c>
      <c r="S11" s="11">
        <v>27.53049</v>
      </c>
      <c r="T11" s="7">
        <v>100</v>
      </c>
      <c r="U11" s="6">
        <v>43647</v>
      </c>
      <c r="V11" s="7">
        <v>8694966944</v>
      </c>
      <c r="W11" s="10" t="s">
        <v>67</v>
      </c>
      <c r="X11" s="7" t="s">
        <v>68</v>
      </c>
      <c r="Y11" s="10" t="s">
        <v>69</v>
      </c>
      <c r="Z11" s="7" t="s">
        <v>70</v>
      </c>
      <c r="AA11" s="10" t="s">
        <v>71</v>
      </c>
      <c r="AB11" s="11">
        <f t="shared" si="0"/>
        <v>0.31394179999999999</v>
      </c>
    </row>
    <row r="12" spans="1:28" x14ac:dyDescent="0.35">
      <c r="A12" s="4">
        <v>3167</v>
      </c>
      <c r="B12" s="5" t="s">
        <v>64</v>
      </c>
      <c r="C12" s="6">
        <v>43647</v>
      </c>
      <c r="D12" s="7">
        <v>94</v>
      </c>
      <c r="E12" s="8" t="s">
        <v>32</v>
      </c>
      <c r="F12" s="7" t="s">
        <v>72</v>
      </c>
      <c r="G12" s="10" t="s">
        <v>73</v>
      </c>
      <c r="H12" s="7" t="str">
        <f>"000088"</f>
        <v>000088</v>
      </c>
      <c r="I12" s="6">
        <v>43305</v>
      </c>
      <c r="J12" s="7" t="str">
        <f>"000065"</f>
        <v>000065</v>
      </c>
      <c r="K12" s="6">
        <v>43305</v>
      </c>
      <c r="L12" s="7" t="str">
        <f>"000088"</f>
        <v>000088</v>
      </c>
      <c r="M12" s="6">
        <v>43305</v>
      </c>
      <c r="N12" s="7">
        <v>17</v>
      </c>
      <c r="O12" s="7" t="str">
        <f>"003247"</f>
        <v>003247</v>
      </c>
      <c r="P12" s="6">
        <v>43644</v>
      </c>
      <c r="Q12" s="11">
        <v>39.991729999999997</v>
      </c>
      <c r="R12" s="11">
        <v>4.55863</v>
      </c>
      <c r="S12" s="11">
        <v>35.433100000000003</v>
      </c>
      <c r="T12" s="7">
        <v>101</v>
      </c>
      <c r="U12" s="6">
        <v>43647</v>
      </c>
      <c r="V12" s="7">
        <v>9483161122</v>
      </c>
      <c r="W12" s="10" t="s">
        <v>74</v>
      </c>
      <c r="X12" s="7" t="s">
        <v>75</v>
      </c>
      <c r="Y12" s="10" t="s">
        <v>76</v>
      </c>
      <c r="Z12" s="7" t="s">
        <v>38</v>
      </c>
      <c r="AA12" s="10" t="s">
        <v>39</v>
      </c>
      <c r="AB12" s="11">
        <f t="shared" si="0"/>
        <v>0.39991729999999998</v>
      </c>
    </row>
    <row r="13" spans="1:28" x14ac:dyDescent="0.35">
      <c r="A13" s="4">
        <v>3168</v>
      </c>
      <c r="B13" s="5" t="s">
        <v>64</v>
      </c>
      <c r="C13" s="6">
        <v>43647</v>
      </c>
      <c r="D13" s="7">
        <v>94</v>
      </c>
      <c r="E13" s="8" t="s">
        <v>32</v>
      </c>
      <c r="F13" s="7" t="s">
        <v>77</v>
      </c>
      <c r="G13" s="10" t="s">
        <v>78</v>
      </c>
      <c r="H13" s="7" t="str">
        <f>"000089"</f>
        <v>000089</v>
      </c>
      <c r="I13" s="6">
        <v>43305</v>
      </c>
      <c r="J13" s="7" t="str">
        <f>"000066"</f>
        <v>000066</v>
      </c>
      <c r="K13" s="6">
        <v>43305</v>
      </c>
      <c r="L13" s="7" t="str">
        <f>"000089"</f>
        <v>000089</v>
      </c>
      <c r="M13" s="6">
        <v>43305</v>
      </c>
      <c r="N13" s="7">
        <v>17</v>
      </c>
      <c r="O13" s="7" t="str">
        <f>"003248"</f>
        <v>003248</v>
      </c>
      <c r="P13" s="6">
        <v>43644</v>
      </c>
      <c r="Q13" s="11">
        <v>19.992629999999998</v>
      </c>
      <c r="R13" s="11">
        <v>2.36076</v>
      </c>
      <c r="S13" s="11">
        <v>17.631869999999999</v>
      </c>
      <c r="T13" s="7">
        <v>101</v>
      </c>
      <c r="U13" s="6">
        <v>43647</v>
      </c>
      <c r="V13" s="7">
        <v>9483161122</v>
      </c>
      <c r="W13" s="10" t="s">
        <v>74</v>
      </c>
      <c r="X13" s="7" t="s">
        <v>75</v>
      </c>
      <c r="Y13" s="10" t="s">
        <v>76</v>
      </c>
      <c r="Z13" s="7" t="s">
        <v>38</v>
      </c>
      <c r="AA13" s="10" t="s">
        <v>39</v>
      </c>
      <c r="AB13" s="11">
        <f t="shared" si="0"/>
        <v>0.19992629999999997</v>
      </c>
    </row>
    <row r="14" spans="1:28" x14ac:dyDescent="0.35">
      <c r="A14" s="4">
        <v>3169</v>
      </c>
      <c r="B14" s="5" t="s">
        <v>64</v>
      </c>
      <c r="C14" s="6">
        <v>43647</v>
      </c>
      <c r="D14" s="7">
        <v>94</v>
      </c>
      <c r="E14" s="8" t="s">
        <v>32</v>
      </c>
      <c r="F14" s="7" t="s">
        <v>79</v>
      </c>
      <c r="G14" s="10" t="s">
        <v>80</v>
      </c>
      <c r="H14" s="7" t="str">
        <f>"000090"</f>
        <v>000090</v>
      </c>
      <c r="I14" s="6">
        <v>43305</v>
      </c>
      <c r="J14" s="7" t="str">
        <f>"000067"</f>
        <v>000067</v>
      </c>
      <c r="K14" s="6">
        <v>43305</v>
      </c>
      <c r="L14" s="7" t="str">
        <f>"000090"</f>
        <v>000090</v>
      </c>
      <c r="M14" s="6">
        <v>43305</v>
      </c>
      <c r="N14" s="7">
        <v>17</v>
      </c>
      <c r="O14" s="7" t="str">
        <f>"003249"</f>
        <v>003249</v>
      </c>
      <c r="P14" s="6">
        <v>43644</v>
      </c>
      <c r="Q14" s="11">
        <v>19.823550000000001</v>
      </c>
      <c r="R14" s="11">
        <v>2.3323200000000002</v>
      </c>
      <c r="S14" s="11">
        <v>17.491230000000002</v>
      </c>
      <c r="T14" s="7">
        <v>101</v>
      </c>
      <c r="U14" s="6">
        <v>43647</v>
      </c>
      <c r="V14" s="7">
        <v>9483161122</v>
      </c>
      <c r="W14" s="10" t="s">
        <v>74</v>
      </c>
      <c r="X14" s="7" t="s">
        <v>75</v>
      </c>
      <c r="Y14" s="10" t="s">
        <v>76</v>
      </c>
      <c r="Z14" s="7" t="s">
        <v>38</v>
      </c>
      <c r="AA14" s="10" t="s">
        <v>39</v>
      </c>
      <c r="AB14" s="11">
        <f t="shared" si="0"/>
        <v>0.19823550000000001</v>
      </c>
    </row>
    <row r="15" spans="1:28" x14ac:dyDescent="0.35">
      <c r="A15" s="4">
        <v>3170</v>
      </c>
      <c r="B15" s="5" t="s">
        <v>64</v>
      </c>
      <c r="C15" s="6">
        <v>43668</v>
      </c>
      <c r="D15" s="7">
        <v>94</v>
      </c>
      <c r="E15" s="8" t="s">
        <v>32</v>
      </c>
      <c r="F15" s="7" t="s">
        <v>81</v>
      </c>
      <c r="G15" s="10" t="s">
        <v>82</v>
      </c>
      <c r="H15" s="7" t="str">
        <f>"00.128"</f>
        <v>00.128</v>
      </c>
      <c r="I15" s="6">
        <v>42678</v>
      </c>
      <c r="J15" s="7" t="str">
        <f>"001.11"</f>
        <v>001.11</v>
      </c>
      <c r="K15" s="6">
        <v>42794</v>
      </c>
      <c r="L15" s="7" t="str">
        <f>"000518"</f>
        <v>000518</v>
      </c>
      <c r="M15" s="6">
        <v>42794</v>
      </c>
      <c r="N15" s="7">
        <v>16</v>
      </c>
      <c r="O15" s="7" t="str">
        <f>"003663"</f>
        <v>003663</v>
      </c>
      <c r="P15" s="6">
        <v>43664</v>
      </c>
      <c r="Q15" s="11">
        <v>4.2266700000000004</v>
      </c>
      <c r="R15" s="11">
        <v>0.47544999999999998</v>
      </c>
      <c r="S15" s="11">
        <v>3.75122</v>
      </c>
      <c r="T15" s="7">
        <v>121</v>
      </c>
      <c r="U15" s="6">
        <v>43668</v>
      </c>
      <c r="V15" s="7">
        <v>9945417770</v>
      </c>
      <c r="W15" s="10" t="s">
        <v>83</v>
      </c>
      <c r="X15" s="7" t="s">
        <v>84</v>
      </c>
      <c r="Y15" s="10" t="s">
        <v>85</v>
      </c>
      <c r="Z15" s="7" t="s">
        <v>38</v>
      </c>
      <c r="AA15" s="10" t="s">
        <v>39</v>
      </c>
      <c r="AB15" s="11">
        <f t="shared" si="0"/>
        <v>4.2266700000000004E-2</v>
      </c>
    </row>
    <row r="16" spans="1:28" x14ac:dyDescent="0.35">
      <c r="A16" s="4">
        <v>3171</v>
      </c>
      <c r="B16" s="5" t="s">
        <v>86</v>
      </c>
      <c r="C16" s="6">
        <v>43686</v>
      </c>
      <c r="D16" s="7">
        <v>94</v>
      </c>
      <c r="E16" s="8" t="s">
        <v>32</v>
      </c>
      <c r="F16" s="7" t="s">
        <v>87</v>
      </c>
      <c r="G16" s="10" t="s">
        <v>88</v>
      </c>
      <c r="H16" s="7" t="str">
        <f>"000023"</f>
        <v>000023</v>
      </c>
      <c r="I16" s="6">
        <v>43413</v>
      </c>
      <c r="J16" s="7" t="str">
        <f>"000080"</f>
        <v>000080</v>
      </c>
      <c r="K16" s="6">
        <v>43658</v>
      </c>
      <c r="L16" s="7" t="str">
        <f>"000080"</f>
        <v>000080</v>
      </c>
      <c r="M16" s="6">
        <v>43658</v>
      </c>
      <c r="N16" s="7">
        <v>17</v>
      </c>
      <c r="O16" s="7" t="str">
        <f>"004356"</f>
        <v>004356</v>
      </c>
      <c r="P16" s="6">
        <v>43684</v>
      </c>
      <c r="Q16" s="11">
        <v>4.9477799999999998</v>
      </c>
      <c r="R16" s="11">
        <v>0.21884000000000001</v>
      </c>
      <c r="S16" s="11">
        <v>4.7289399999999997</v>
      </c>
      <c r="T16" s="7">
        <v>150</v>
      </c>
      <c r="U16" s="6">
        <v>43686</v>
      </c>
      <c r="V16" s="7">
        <v>9448361404</v>
      </c>
      <c r="W16" s="10" t="s">
        <v>89</v>
      </c>
      <c r="X16" s="7" t="s">
        <v>56</v>
      </c>
      <c r="Y16" s="10" t="s">
        <v>57</v>
      </c>
      <c r="Z16" s="7" t="s">
        <v>70</v>
      </c>
      <c r="AA16" s="10" t="s">
        <v>71</v>
      </c>
      <c r="AB16" s="11">
        <f t="shared" si="0"/>
        <v>4.9477799999999995E-2</v>
      </c>
    </row>
    <row r="17" spans="1:28" x14ac:dyDescent="0.35">
      <c r="A17" s="4">
        <v>3172</v>
      </c>
      <c r="B17" s="5" t="s">
        <v>86</v>
      </c>
      <c r="C17" s="6">
        <v>43703</v>
      </c>
      <c r="D17" s="7">
        <v>94</v>
      </c>
      <c r="E17" s="8" t="s">
        <v>32</v>
      </c>
      <c r="F17" s="7" t="s">
        <v>90</v>
      </c>
      <c r="G17" s="10" t="s">
        <v>91</v>
      </c>
      <c r="H17" s="7" t="str">
        <f>"000684"</f>
        <v>000684</v>
      </c>
      <c r="I17" s="6">
        <v>41621</v>
      </c>
      <c r="J17" s="7" t="str">
        <f>"000.67"</f>
        <v>000.67</v>
      </c>
      <c r="K17" s="6">
        <v>41759</v>
      </c>
      <c r="L17" s="7" t="str">
        <f>"000072"</f>
        <v>000072</v>
      </c>
      <c r="M17" s="6">
        <v>41759</v>
      </c>
      <c r="N17" s="7">
        <v>13</v>
      </c>
      <c r="O17" s="7" t="str">
        <f>"005778"</f>
        <v>005778</v>
      </c>
      <c r="P17" s="6">
        <v>43360</v>
      </c>
      <c r="Q17" s="11">
        <v>2.0552100000000002</v>
      </c>
      <c r="R17" s="11">
        <v>0.23172000000000001</v>
      </c>
      <c r="S17" s="11">
        <v>1.8234900000000001</v>
      </c>
      <c r="T17" s="7">
        <v>165</v>
      </c>
      <c r="U17" s="6">
        <v>43703</v>
      </c>
      <c r="V17" s="7">
        <v>9448074560</v>
      </c>
      <c r="W17" s="10" t="s">
        <v>92</v>
      </c>
      <c r="X17" s="7" t="s">
        <v>93</v>
      </c>
      <c r="Y17" s="10" t="s">
        <v>94</v>
      </c>
      <c r="Z17" s="7" t="s">
        <v>38</v>
      </c>
      <c r="AA17" s="10" t="s">
        <v>39</v>
      </c>
      <c r="AB17" s="11">
        <f t="shared" si="0"/>
        <v>2.0552100000000004E-2</v>
      </c>
    </row>
    <row r="18" spans="1:28" x14ac:dyDescent="0.35">
      <c r="A18" s="4">
        <v>3173</v>
      </c>
      <c r="B18" s="5" t="s">
        <v>95</v>
      </c>
      <c r="C18" s="6">
        <v>43714</v>
      </c>
      <c r="D18" s="7">
        <v>94</v>
      </c>
      <c r="E18" s="8" t="s">
        <v>32</v>
      </c>
      <c r="F18" s="7" t="s">
        <v>96</v>
      </c>
      <c r="G18" s="10" t="s">
        <v>97</v>
      </c>
      <c r="H18" s="7" t="str">
        <f>"000002"</f>
        <v>000002</v>
      </c>
      <c r="I18" s="6">
        <v>42978</v>
      </c>
      <c r="J18" s="7" t="str">
        <f>"000115"</f>
        <v>000115</v>
      </c>
      <c r="K18" s="6">
        <v>43424</v>
      </c>
      <c r="L18" s="7" t="str">
        <f>"000116"</f>
        <v>000116</v>
      </c>
      <c r="M18" s="6">
        <v>43424</v>
      </c>
      <c r="N18" s="7">
        <v>17</v>
      </c>
      <c r="O18" s="7" t="str">
        <f>"004884"</f>
        <v>004884</v>
      </c>
      <c r="P18" s="6">
        <v>43708</v>
      </c>
      <c r="Q18" s="11">
        <v>49.839950000000002</v>
      </c>
      <c r="R18" s="11">
        <v>24.839950000000002</v>
      </c>
      <c r="S18" s="11">
        <v>25</v>
      </c>
      <c r="T18" s="7">
        <v>176</v>
      </c>
      <c r="U18" s="6">
        <v>43714</v>
      </c>
      <c r="V18" s="7">
        <v>8095000059</v>
      </c>
      <c r="W18" s="10" t="s">
        <v>67</v>
      </c>
      <c r="X18" s="7" t="s">
        <v>68</v>
      </c>
      <c r="Y18" s="10" t="s">
        <v>69</v>
      </c>
      <c r="Z18" s="7" t="s">
        <v>70</v>
      </c>
      <c r="AA18" s="10" t="s">
        <v>71</v>
      </c>
      <c r="AB18" s="11">
        <f t="shared" si="0"/>
        <v>0.4983995</v>
      </c>
    </row>
    <row r="19" spans="1:28" x14ac:dyDescent="0.35">
      <c r="A19" s="4">
        <v>3174</v>
      </c>
      <c r="B19" s="5" t="s">
        <v>95</v>
      </c>
      <c r="C19" s="6">
        <v>43734</v>
      </c>
      <c r="D19" s="7">
        <v>94</v>
      </c>
      <c r="E19" s="8" t="s">
        <v>32</v>
      </c>
      <c r="F19" s="7" t="s">
        <v>98</v>
      </c>
      <c r="G19" s="10" t="s">
        <v>99</v>
      </c>
      <c r="H19" s="7" t="str">
        <f>"000022"</f>
        <v>000022</v>
      </c>
      <c r="I19" s="6">
        <v>41550</v>
      </c>
      <c r="J19" s="7" t="str">
        <f>"000074"</f>
        <v>000074</v>
      </c>
      <c r="K19" s="6">
        <v>43337</v>
      </c>
      <c r="L19" s="7" t="str">
        <f>"000074"</f>
        <v>000074</v>
      </c>
      <c r="M19" s="6">
        <v>43337</v>
      </c>
      <c r="N19" s="7">
        <v>13</v>
      </c>
      <c r="O19" s="7" t="str">
        <f>"005390"</f>
        <v>005390</v>
      </c>
      <c r="P19" s="6">
        <v>43731</v>
      </c>
      <c r="Q19" s="11">
        <v>2.4161899999999998</v>
      </c>
      <c r="R19" s="11">
        <v>0.24403</v>
      </c>
      <c r="S19" s="11">
        <v>2.1721599999999999</v>
      </c>
      <c r="T19" s="7">
        <v>203</v>
      </c>
      <c r="U19" s="6">
        <v>43734</v>
      </c>
      <c r="V19" s="7">
        <v>9845008155</v>
      </c>
      <c r="W19" s="10" t="s">
        <v>100</v>
      </c>
      <c r="X19" s="7" t="s">
        <v>101</v>
      </c>
      <c r="Y19" s="10" t="s">
        <v>102</v>
      </c>
      <c r="Z19" s="7" t="s">
        <v>43</v>
      </c>
      <c r="AA19" s="10" t="s">
        <v>44</v>
      </c>
      <c r="AB19" s="11">
        <f t="shared" si="0"/>
        <v>2.41619E-2</v>
      </c>
    </row>
    <row r="20" spans="1:28" x14ac:dyDescent="0.35">
      <c r="A20" s="4">
        <v>3175</v>
      </c>
      <c r="B20" s="5" t="s">
        <v>103</v>
      </c>
      <c r="C20" s="6">
        <v>43748</v>
      </c>
      <c r="D20" s="4">
        <v>94</v>
      </c>
      <c r="E20" s="8" t="s">
        <v>32</v>
      </c>
      <c r="F20" s="7" t="s">
        <v>104</v>
      </c>
      <c r="G20" s="8" t="s">
        <v>105</v>
      </c>
      <c r="H20" s="7" t="str">
        <f>"000023"</f>
        <v>000023</v>
      </c>
      <c r="I20" s="6">
        <v>43725</v>
      </c>
      <c r="J20" s="7" t="str">
        <f>"000092"</f>
        <v>000092</v>
      </c>
      <c r="K20" s="6">
        <v>43725</v>
      </c>
      <c r="L20" s="7" t="str">
        <f>"000092"</f>
        <v>000092</v>
      </c>
      <c r="M20" s="6">
        <v>43725</v>
      </c>
      <c r="N20" s="7">
        <v>17</v>
      </c>
      <c r="O20" s="7" t="str">
        <f>"005446"</f>
        <v>005446</v>
      </c>
      <c r="P20" s="6">
        <v>43738</v>
      </c>
      <c r="Q20" s="9">
        <v>4.4203099999999997</v>
      </c>
      <c r="R20" s="9">
        <v>0.44642999999999999</v>
      </c>
      <c r="S20" s="9">
        <v>3.9738799999999999</v>
      </c>
      <c r="T20" s="7">
        <v>13</v>
      </c>
      <c r="U20" s="6">
        <v>43748</v>
      </c>
      <c r="V20" s="7">
        <v>9945017783</v>
      </c>
      <c r="W20" s="8" t="s">
        <v>106</v>
      </c>
      <c r="X20" s="7" t="s">
        <v>56</v>
      </c>
      <c r="Y20" s="8" t="s">
        <v>57</v>
      </c>
      <c r="Z20" s="7" t="s">
        <v>70</v>
      </c>
      <c r="AA20" s="8" t="s">
        <v>71</v>
      </c>
      <c r="AB20" s="9">
        <v>4.4203099999999995E-2</v>
      </c>
    </row>
    <row r="21" spans="1:28" x14ac:dyDescent="0.35">
      <c r="A21" s="4">
        <v>3176</v>
      </c>
      <c r="B21" s="5" t="s">
        <v>103</v>
      </c>
      <c r="C21" s="6">
        <v>43748</v>
      </c>
      <c r="D21" s="4">
        <v>94</v>
      </c>
      <c r="E21" s="8" t="s">
        <v>32</v>
      </c>
      <c r="F21" s="7" t="s">
        <v>107</v>
      </c>
      <c r="G21" s="8" t="s">
        <v>108</v>
      </c>
      <c r="H21" s="7" t="str">
        <f>"000053"</f>
        <v>000053</v>
      </c>
      <c r="I21" s="6">
        <v>43495</v>
      </c>
      <c r="J21" s="7" t="str">
        <f>"000093"</f>
        <v>000093</v>
      </c>
      <c r="K21" s="6">
        <v>43725</v>
      </c>
      <c r="L21" s="7" t="str">
        <f>"000093"</f>
        <v>000093</v>
      </c>
      <c r="M21" s="6">
        <v>43725</v>
      </c>
      <c r="N21" s="7">
        <v>17</v>
      </c>
      <c r="O21" s="7" t="str">
        <f>"005447"</f>
        <v>005447</v>
      </c>
      <c r="P21" s="6">
        <v>43738</v>
      </c>
      <c r="Q21" s="9">
        <v>4.3926600000000002</v>
      </c>
      <c r="R21" s="9">
        <v>0.50366</v>
      </c>
      <c r="S21" s="9">
        <v>3.8889999999999998</v>
      </c>
      <c r="T21" s="7">
        <v>13</v>
      </c>
      <c r="U21" s="6">
        <v>43748</v>
      </c>
      <c r="V21" s="7">
        <v>9482150029</v>
      </c>
      <c r="W21" s="8" t="s">
        <v>106</v>
      </c>
      <c r="X21" s="7" t="s">
        <v>56</v>
      </c>
      <c r="Y21" s="8" t="s">
        <v>57</v>
      </c>
      <c r="Z21" s="7" t="s">
        <v>70</v>
      </c>
      <c r="AA21" s="8" t="s">
        <v>71</v>
      </c>
      <c r="AB21" s="9">
        <v>4.3926600000000003E-2</v>
      </c>
    </row>
    <row r="22" spans="1:28" x14ac:dyDescent="0.35">
      <c r="A22" s="4">
        <v>3177</v>
      </c>
      <c r="B22" s="5" t="s">
        <v>103</v>
      </c>
      <c r="C22" s="6">
        <v>43762</v>
      </c>
      <c r="D22" s="4">
        <v>94</v>
      </c>
      <c r="E22" s="8" t="s">
        <v>32</v>
      </c>
      <c r="F22" s="7" t="s">
        <v>109</v>
      </c>
      <c r="G22" s="8" t="s">
        <v>110</v>
      </c>
      <c r="H22" s="7" t="str">
        <f>"000070"</f>
        <v>000070</v>
      </c>
      <c r="I22" s="6">
        <v>43535</v>
      </c>
      <c r="J22" s="7" t="str">
        <f>"000102"</f>
        <v>000102</v>
      </c>
      <c r="K22" s="6">
        <v>43735</v>
      </c>
      <c r="L22" s="7" t="str">
        <f>"000102"</f>
        <v>000102</v>
      </c>
      <c r="M22" s="6">
        <v>43735</v>
      </c>
      <c r="N22" s="7">
        <v>17</v>
      </c>
      <c r="O22" s="7" t="str">
        <f>"005848"</f>
        <v>005848</v>
      </c>
      <c r="P22" s="6">
        <v>43756</v>
      </c>
      <c r="Q22" s="9">
        <v>1.7010000000000001</v>
      </c>
      <c r="R22" s="9">
        <v>1.9800000000000002E-2</v>
      </c>
      <c r="S22" s="9">
        <v>1.6812</v>
      </c>
      <c r="T22" s="7">
        <v>13</v>
      </c>
      <c r="U22" s="6">
        <v>43762</v>
      </c>
      <c r="V22" s="7">
        <v>9945614169</v>
      </c>
      <c r="W22" s="8" t="s">
        <v>111</v>
      </c>
      <c r="X22" s="7" t="s">
        <v>56</v>
      </c>
      <c r="Y22" s="8" t="s">
        <v>57</v>
      </c>
      <c r="Z22" s="7" t="s">
        <v>70</v>
      </c>
      <c r="AA22" s="8" t="s">
        <v>71</v>
      </c>
      <c r="AB22" s="9">
        <v>1.7010000000000001E-2</v>
      </c>
    </row>
    <row r="23" spans="1:28" x14ac:dyDescent="0.35">
      <c r="A23" s="4">
        <v>3178</v>
      </c>
      <c r="B23" s="5" t="s">
        <v>103</v>
      </c>
      <c r="C23" s="6">
        <v>43762</v>
      </c>
      <c r="D23" s="4">
        <v>94</v>
      </c>
      <c r="E23" s="8" t="s">
        <v>32</v>
      </c>
      <c r="F23" s="7" t="s">
        <v>112</v>
      </c>
      <c r="G23" s="8" t="s">
        <v>113</v>
      </c>
      <c r="H23" s="7" t="str">
        <f>"000067"</f>
        <v>000067</v>
      </c>
      <c r="I23" s="6">
        <v>43535</v>
      </c>
      <c r="J23" s="7" t="str">
        <f>"000101"</f>
        <v>000101</v>
      </c>
      <c r="K23" s="6">
        <v>43735</v>
      </c>
      <c r="L23" s="7" t="str">
        <f>"000101"</f>
        <v>000101</v>
      </c>
      <c r="M23" s="6">
        <v>43735</v>
      </c>
      <c r="N23" s="7">
        <v>17</v>
      </c>
      <c r="O23" s="7" t="str">
        <f>"005852"</f>
        <v>005852</v>
      </c>
      <c r="P23" s="6">
        <v>43756</v>
      </c>
      <c r="Q23" s="9">
        <v>1.7955000000000001</v>
      </c>
      <c r="R23" s="9">
        <v>1.9800000000000002E-2</v>
      </c>
      <c r="S23" s="9">
        <v>1.7757000000000001</v>
      </c>
      <c r="T23" s="7">
        <v>13</v>
      </c>
      <c r="U23" s="6">
        <v>43762</v>
      </c>
      <c r="V23" s="7">
        <v>9945614169</v>
      </c>
      <c r="W23" s="8" t="s">
        <v>111</v>
      </c>
      <c r="X23" s="7" t="s">
        <v>56</v>
      </c>
      <c r="Y23" s="8" t="s">
        <v>57</v>
      </c>
      <c r="Z23" s="7" t="s">
        <v>70</v>
      </c>
      <c r="AA23" s="8" t="s">
        <v>71</v>
      </c>
      <c r="AB23" s="9">
        <v>1.7955000000000002E-2</v>
      </c>
    </row>
    <row r="24" spans="1:28" x14ac:dyDescent="0.35">
      <c r="A24" s="4">
        <v>3179</v>
      </c>
      <c r="B24" s="5" t="s">
        <v>114</v>
      </c>
      <c r="C24" s="6">
        <v>43777</v>
      </c>
      <c r="D24" s="4">
        <v>94</v>
      </c>
      <c r="E24" s="8" t="s">
        <v>32</v>
      </c>
      <c r="F24" s="7" t="s">
        <v>40</v>
      </c>
      <c r="G24" s="8" t="s">
        <v>41</v>
      </c>
      <c r="H24" s="7" t="str">
        <f>"000035"</f>
        <v>000035</v>
      </c>
      <c r="I24" s="6">
        <v>42943</v>
      </c>
      <c r="J24" s="7" t="str">
        <f>"000075"</f>
        <v>000075</v>
      </c>
      <c r="K24" s="6">
        <v>43761</v>
      </c>
      <c r="L24" s="7" t="str">
        <f>"000072"</f>
        <v>000072</v>
      </c>
      <c r="M24" s="6">
        <v>43761</v>
      </c>
      <c r="N24" s="7">
        <v>16</v>
      </c>
      <c r="O24" s="7" t="str">
        <f>"006120"</f>
        <v>006120</v>
      </c>
      <c r="P24" s="6">
        <v>43776</v>
      </c>
      <c r="Q24" s="9">
        <v>9.8370099999999994</v>
      </c>
      <c r="R24" s="9">
        <v>0.97245999999999999</v>
      </c>
      <c r="S24" s="9">
        <v>8.8645499999999995</v>
      </c>
      <c r="T24" s="7">
        <v>13</v>
      </c>
      <c r="U24" s="6">
        <v>43777</v>
      </c>
      <c r="V24" s="7">
        <v>9845036718</v>
      </c>
      <c r="W24" s="8" t="s">
        <v>42</v>
      </c>
      <c r="X24" s="7" t="s">
        <v>31</v>
      </c>
      <c r="Y24" s="8" t="s">
        <v>30</v>
      </c>
      <c r="Z24" s="7" t="s">
        <v>43</v>
      </c>
      <c r="AA24" s="8" t="s">
        <v>44</v>
      </c>
      <c r="AB24" s="9">
        <v>9.8370099999999988E-2</v>
      </c>
    </row>
    <row r="25" spans="1:28" x14ac:dyDescent="0.35">
      <c r="A25" s="4">
        <v>3180</v>
      </c>
      <c r="B25" s="5" t="s">
        <v>114</v>
      </c>
      <c r="C25" s="6">
        <v>43777</v>
      </c>
      <c r="D25" s="4">
        <v>94</v>
      </c>
      <c r="E25" s="8" t="s">
        <v>32</v>
      </c>
      <c r="F25" s="7" t="s">
        <v>115</v>
      </c>
      <c r="G25" s="8" t="s">
        <v>116</v>
      </c>
      <c r="H25" s="7" t="str">
        <f>"000134"</f>
        <v>000134</v>
      </c>
      <c r="I25" s="6">
        <v>43357</v>
      </c>
      <c r="J25" s="7" t="str">
        <f>"000096"</f>
        <v>000096</v>
      </c>
      <c r="K25" s="6">
        <v>43357</v>
      </c>
      <c r="L25" s="7" t="str">
        <f>"000134"</f>
        <v>000134</v>
      </c>
      <c r="M25" s="6">
        <v>43357</v>
      </c>
      <c r="N25" s="7">
        <v>17</v>
      </c>
      <c r="O25" s="7" t="str">
        <f>"006083"</f>
        <v>006083</v>
      </c>
      <c r="P25" s="6">
        <v>43775</v>
      </c>
      <c r="Q25" s="9">
        <v>83.664029999999997</v>
      </c>
      <c r="R25" s="9">
        <v>3.2065800000000002</v>
      </c>
      <c r="S25" s="9">
        <v>80.457449999999994</v>
      </c>
      <c r="T25" s="7">
        <v>13</v>
      </c>
      <c r="U25" s="6">
        <v>43777</v>
      </c>
      <c r="V25" s="7">
        <v>9844753608</v>
      </c>
      <c r="W25" s="8" t="s">
        <v>117</v>
      </c>
      <c r="X25" s="7" t="s">
        <v>118</v>
      </c>
      <c r="Y25" s="8" t="s">
        <v>119</v>
      </c>
      <c r="Z25" s="7" t="s">
        <v>38</v>
      </c>
      <c r="AA25" s="8" t="s">
        <v>39</v>
      </c>
      <c r="AB25" s="9">
        <v>0.8366403</v>
      </c>
    </row>
    <row r="26" spans="1:28" x14ac:dyDescent="0.35">
      <c r="A26" s="4">
        <v>3181</v>
      </c>
      <c r="B26" s="5" t="s">
        <v>114</v>
      </c>
      <c r="C26" s="6">
        <v>43777</v>
      </c>
      <c r="D26" s="4">
        <v>94</v>
      </c>
      <c r="E26" s="8" t="s">
        <v>32</v>
      </c>
      <c r="F26" s="7" t="s">
        <v>120</v>
      </c>
      <c r="G26" s="8" t="s">
        <v>121</v>
      </c>
      <c r="H26" s="7" t="str">
        <f>"000135"</f>
        <v>000135</v>
      </c>
      <c r="I26" s="6">
        <v>43357</v>
      </c>
      <c r="J26" s="7" t="str">
        <f>"000097"</f>
        <v>000097</v>
      </c>
      <c r="K26" s="6">
        <v>43357</v>
      </c>
      <c r="L26" s="7" t="str">
        <f>"000135"</f>
        <v>000135</v>
      </c>
      <c r="M26" s="6">
        <v>43357</v>
      </c>
      <c r="N26" s="7">
        <v>17</v>
      </c>
      <c r="O26" s="7" t="str">
        <f>"006084"</f>
        <v>006084</v>
      </c>
      <c r="P26" s="6">
        <v>43775</v>
      </c>
      <c r="Q26" s="9">
        <v>38.060040000000001</v>
      </c>
      <c r="R26" s="9">
        <v>1.4763599999999999</v>
      </c>
      <c r="S26" s="9">
        <v>36.583680000000001</v>
      </c>
      <c r="T26" s="7">
        <v>13</v>
      </c>
      <c r="U26" s="6">
        <v>43777</v>
      </c>
      <c r="V26" s="7">
        <v>9844753608</v>
      </c>
      <c r="W26" s="8" t="s">
        <v>117</v>
      </c>
      <c r="X26" s="7" t="s">
        <v>122</v>
      </c>
      <c r="Y26" s="8" t="s">
        <v>123</v>
      </c>
      <c r="Z26" s="7" t="s">
        <v>38</v>
      </c>
      <c r="AA26" s="8" t="s">
        <v>39</v>
      </c>
      <c r="AB26" s="9">
        <v>0.38060040000000001</v>
      </c>
    </row>
    <row r="27" spans="1:28" x14ac:dyDescent="0.35">
      <c r="A27" s="4">
        <v>3182</v>
      </c>
      <c r="B27" s="5" t="s">
        <v>114</v>
      </c>
      <c r="C27" s="6">
        <v>43777</v>
      </c>
      <c r="D27" s="4">
        <v>94</v>
      </c>
      <c r="E27" s="8" t="s">
        <v>32</v>
      </c>
      <c r="F27" s="7" t="s">
        <v>124</v>
      </c>
      <c r="G27" s="8" t="s">
        <v>125</v>
      </c>
      <c r="H27" s="7" t="str">
        <f>"000133"</f>
        <v>000133</v>
      </c>
      <c r="I27" s="6">
        <v>43355</v>
      </c>
      <c r="J27" s="7" t="str">
        <f>"000098"</f>
        <v>000098</v>
      </c>
      <c r="K27" s="6">
        <v>43357</v>
      </c>
      <c r="L27" s="7" t="str">
        <f>"000136"</f>
        <v>000136</v>
      </c>
      <c r="M27" s="6">
        <v>43357</v>
      </c>
      <c r="N27" s="7">
        <v>17</v>
      </c>
      <c r="O27" s="7" t="str">
        <f>"006086"</f>
        <v>006086</v>
      </c>
      <c r="P27" s="6">
        <v>43775</v>
      </c>
      <c r="Q27" s="9">
        <v>90.103729999999999</v>
      </c>
      <c r="R27" s="9">
        <v>3.3067000000000002</v>
      </c>
      <c r="S27" s="9">
        <v>86.797030000000007</v>
      </c>
      <c r="T27" s="7">
        <v>13</v>
      </c>
      <c r="U27" s="6">
        <v>43777</v>
      </c>
      <c r="V27" s="7">
        <v>1234567890</v>
      </c>
      <c r="W27" s="8" t="s">
        <v>117</v>
      </c>
      <c r="X27" s="7" t="s">
        <v>118</v>
      </c>
      <c r="Y27" s="8" t="s">
        <v>119</v>
      </c>
      <c r="Z27" s="7" t="s">
        <v>38</v>
      </c>
      <c r="AA27" s="8" t="s">
        <v>39</v>
      </c>
      <c r="AB27" s="9">
        <v>0.90103730000000004</v>
      </c>
    </row>
    <row r="28" spans="1:28" x14ac:dyDescent="0.35">
      <c r="A28" s="4">
        <v>3183</v>
      </c>
      <c r="B28" s="5" t="s">
        <v>114</v>
      </c>
      <c r="C28" s="6">
        <v>43795</v>
      </c>
      <c r="D28" s="4">
        <v>94</v>
      </c>
      <c r="E28" s="8" t="s">
        <v>32</v>
      </c>
      <c r="F28" s="7" t="s">
        <v>90</v>
      </c>
      <c r="G28" s="8" t="s">
        <v>91</v>
      </c>
      <c r="H28" s="7" t="str">
        <f>"000684"</f>
        <v>000684</v>
      </c>
      <c r="I28" s="6">
        <v>41621</v>
      </c>
      <c r="J28" s="7" t="str">
        <f>"000.67"</f>
        <v>000.67</v>
      </c>
      <c r="K28" s="6">
        <v>41759</v>
      </c>
      <c r="L28" s="7" t="str">
        <f>"000072"</f>
        <v>000072</v>
      </c>
      <c r="M28" s="6">
        <v>41759</v>
      </c>
      <c r="N28" s="7">
        <v>13</v>
      </c>
      <c r="O28" s="7" t="str">
        <f>"005778"</f>
        <v>005778</v>
      </c>
      <c r="P28" s="6">
        <v>43360</v>
      </c>
      <c r="Q28" s="9">
        <v>1.9937199999999999</v>
      </c>
      <c r="R28" s="9">
        <v>0.22539999999999999</v>
      </c>
      <c r="S28" s="9">
        <v>1.7683199999999999</v>
      </c>
      <c r="T28" s="7">
        <v>13</v>
      </c>
      <c r="U28" s="6">
        <v>43795</v>
      </c>
      <c r="V28" s="7">
        <v>9448074560</v>
      </c>
      <c r="W28" s="8" t="s">
        <v>92</v>
      </c>
      <c r="X28" s="7" t="s">
        <v>93</v>
      </c>
      <c r="Y28" s="8" t="s">
        <v>94</v>
      </c>
      <c r="Z28" s="7" t="s">
        <v>38</v>
      </c>
      <c r="AA28" s="8" t="s">
        <v>39</v>
      </c>
      <c r="AB28" s="9">
        <v>1.9937199999999999E-2</v>
      </c>
    </row>
    <row r="29" spans="1:28" x14ac:dyDescent="0.35">
      <c r="A29" s="4">
        <v>3184</v>
      </c>
      <c r="B29" s="5" t="s">
        <v>126</v>
      </c>
      <c r="C29" s="6">
        <v>43818</v>
      </c>
      <c r="D29" s="4">
        <v>94</v>
      </c>
      <c r="E29" s="8" t="s">
        <v>32</v>
      </c>
      <c r="F29" s="7" t="s">
        <v>127</v>
      </c>
      <c r="G29" s="8" t="s">
        <v>128</v>
      </c>
      <c r="H29" s="7" t="str">
        <f>"000120"</f>
        <v>000120</v>
      </c>
      <c r="I29" s="6">
        <v>43806</v>
      </c>
      <c r="J29" s="7" t="str">
        <f>"000077"</f>
        <v>000077</v>
      </c>
      <c r="K29" s="6">
        <v>43806</v>
      </c>
      <c r="L29" s="7" t="str">
        <f>"000117"</f>
        <v>000117</v>
      </c>
      <c r="M29" s="6">
        <v>43806</v>
      </c>
      <c r="N29" s="7">
        <v>20</v>
      </c>
      <c r="O29" s="7" t="str">
        <f>"006886"</f>
        <v>006886</v>
      </c>
      <c r="P29" s="6">
        <v>43818</v>
      </c>
      <c r="Q29" s="9">
        <v>196.29035999999999</v>
      </c>
      <c r="R29" s="9">
        <v>19.427399999999999</v>
      </c>
      <c r="S29" s="9">
        <v>176.86295999999999</v>
      </c>
      <c r="T29" s="7">
        <v>13</v>
      </c>
      <c r="U29" s="6">
        <v>43818</v>
      </c>
      <c r="V29" s="7">
        <v>1234567890</v>
      </c>
      <c r="W29" s="8" t="s">
        <v>74</v>
      </c>
      <c r="X29" s="7" t="s">
        <v>129</v>
      </c>
      <c r="Y29" s="8" t="s">
        <v>130</v>
      </c>
      <c r="Z29" s="7" t="s">
        <v>38</v>
      </c>
      <c r="AA29" s="8" t="s">
        <v>39</v>
      </c>
      <c r="AB29" s="9">
        <v>1.9629036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2020-01-28T12:05:32Z</dcterms:modified>
</cp:coreProperties>
</file>